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485" windowHeight="11640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<sst xmlns="http://schemas.openxmlformats.org/spreadsheetml/2006/main" count="590" uniqueCount="559">
  <si>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</si>
  <si>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</si>
  <si>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</si>
  <si>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</si>
  <si>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</si>
  <si>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</si>
  <si>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</si>
  <si>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</si>
  <si>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</si>
  <si>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</si>
  <si>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</si>
  <si>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</si>
  <si>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</si>
  <si>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</si>
  <si>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</si>
  <si>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</si>
  <si>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</si>
  <si>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</si>
  <si>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</si>
  <si>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</si>
  <si>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</si>
  <si>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</si>
  <si>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</si>
  <si>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</si>
  <si>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</si>
  <si>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</si>
  <si>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</si>
  <si>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</si>
  <si>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</si>
  <si>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</si>
  <si>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</si>
  <si>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</si>
  <si>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</si>
  <si>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</si>
  <si>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</si>
  <si>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</si>
  <si>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</si>
  <si>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</si>
  <si>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</si>
  <si>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</si>
  <si>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</si>
  <si>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</si>
  <si>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</si>
  <si>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</si>
  <si>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</si>
  <si>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</si>
  <si>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</si>
  <si>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</si>
  <si>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</si>
  <si>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</si>
  <si>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</si>
  <si>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</si>
  <si>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</si>
  <si>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</si>
  <si>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</si>
  <si>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</si>
  <si>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</si>
  <si>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</si>
  <si>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</si>
  <si>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</si>
  <si>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</si>
  <si>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</si>
  <si>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</si>
  <si>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</si>
  <si>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</si>
  <si>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</si>
  <si>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</si>
  <si>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</si>
  <si>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</si>
  <si>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</si>
  <si>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</si>
  <si>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</si>
  <si>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</si>
  <si>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</si>
  <si>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</si>
  <si>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</si>
  <si>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</si>
  <si>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</si>
  <si>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</si>
  <si>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</si>
  <si>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</si>
  <si>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</si>
  <si>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</si>
  <si>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</si>
  <si>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</si>
  <si>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</si>
  <si>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</si>
  <si>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</si>
  <si>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</si>
  <si>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</si>
  <si>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</si>
  <si>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</si>
  <si>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</si>
  <si>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</si>
  <si>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</si>
  <si>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</si>
  <si>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</si>
  <si>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</si>
  <si>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</si>
  <si>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</si>
  <si>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</si>
  <si>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</si>
  <si>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</si>
  <si>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</si>
  <si>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</si>
  <si>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</si>
  <si>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</si>
  <si>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</si>
  <si>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</si>
  <si>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</si>
  <si>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</si>
  <si>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</si>
  <si>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</si>
  <si>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</si>
  <si>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</si>
  <si>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</si>
  <si>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</si>
  <si>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</si>
  <si>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</si>
  <si>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</si>
  <si>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</si>
  <si>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</si>
  <si>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</si>
  <si>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</si>
  <si>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</si>
  <si>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</si>
  <si>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</si>
  <si>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</si>
  <si>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</si>
  <si>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</si>
  <si>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</si>
  <si>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</si>
  <si>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</si>
  <si>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</si>
  <si>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</si>
  <si>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</si>
  <si>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</si>
  <si>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</si>
  <si>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</si>
  <si>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</si>
  <si>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</si>
  <si>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</si>
  <si>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</si>
  <si>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</si>
  <si>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</si>
  <si>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</si>
  <si>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</si>
  <si>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</si>
  <si>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</si>
  <si>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</si>
  <si>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</si>
  <si>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</si>
  <si>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</si>
  <si>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</si>
  <si>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</si>
  <si>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</si>
  <si>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</si>
  <si>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</si>
  <si>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</si>
  <si>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</si>
  <si>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</si>
  <si>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</si>
  <si>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</si>
  <si>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</si>
  <si>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</si>
  <si>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</si>
  <si>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</si>
  <si>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</si>
  <si>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</si>
  <si>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</si>
  <si>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</si>
  <si>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</si>
  <si>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</si>
  <si>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</si>
  <si>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</si>
  <si>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</si>
  <si>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</si>
  <si>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</si>
  <si>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</si>
  <si>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</si>
  <si>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</si>
  <si>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</si>
  <si>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</si>
  <si>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</si>
  <si>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</si>
  <si>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</si>
  <si>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</si>
  <si>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</si>
  <si>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</si>
  <si>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</si>
  <si>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</si>
  <si>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</si>
  <si>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</si>
  <si>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</si>
  <si>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</si>
  <si>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</si>
  <si>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</si>
  <si>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</si>
  <si>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</si>
  <si>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</si>
  <si>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</si>
  <si>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</si>
  <si>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</si>
  <si>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</si>
  <si>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</si>
  <si>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</si>
  <si>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</si>
  <si>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</si>
  <si>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</si>
  <si>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</si>
  <si>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</si>
  <si>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</si>
  <si>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</si>
  <si>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</si>
  <si>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</si>
  <si>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</si>
  <si>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</si>
  <si>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</si>
  <si>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</si>
  <si>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</si>
  <si>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</si>
  <si>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</si>
  <si>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</si>
  <si>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</si>
  <si>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</si>
  <si>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</si>
  <si>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</si>
  <si>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</si>
  <si>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</si>
  <si>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</si>
  <si>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</si>
  <si>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</si>
  <si>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</si>
  <si>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</si>
  <si>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</si>
  <si>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</si>
  <si>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</si>
  <si>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</si>
  <si>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</si>
  <si>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</si>
  <si>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</si>
  <si>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</si>
  <si>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</si>
  <si>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</si>
  <si>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</si>
  <si>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</si>
  <si>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</si>
  <si>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</si>
  <si>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</si>
  <si>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</si>
  <si>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</si>
  <si>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</si>
  <si>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</si>
  <si>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</si>
  <si>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</si>
  <si>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</si>
  <si>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</si>
  <si>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</si>
  <si>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</si>
  <si>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</si>
  <si>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</si>
  <si>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</si>
  <si>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</si>
  <si>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</si>
  <si>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</si>
  <si>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</si>
  <si>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</si>
  <si>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</si>
  <si>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</si>
  <si>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</si>
  <si>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</si>
  <si>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</si>
  <si>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</si>
  <si>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</si>
  <si>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</si>
  <si>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</si>
  <si>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</si>
  <si>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</si>
  <si>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</si>
  <si>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</si>
  <si>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</si>
  <si>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</si>
  <si>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</si>
  <si>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</si>
  <si>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</si>
  <si>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</si>
  <si>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</si>
  <si>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</si>
  <si>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</si>
  <si>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</si>
  <si>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</si>
  <si>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</si>
  <si>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</si>
  <si>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</si>
  <si>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</si>
  <si>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</si>
  <si>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</si>
  <si>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</si>
  <si>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</si>
  <si>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</si>
  <si>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</si>
  <si>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</si>
  <si>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</si>
  <si>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</si>
  <si>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</si>
  <si>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</si>
  <si>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</si>
  <si>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</si>
  <si>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</si>
  <si>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</si>
  <si>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</si>
  <si>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</si>
  <si>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</si>
  <si>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</si>
  <si>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</si>
  <si>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</si>
  <si>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</si>
  <si>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</si>
  <si>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</si>
  <si>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</si>
  <si>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</si>
  <si>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</si>
  <si>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</si>
  <si>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</si>
  <si>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</si>
  <si>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</si>
  <si>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</si>
  <si>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</si>
  <si>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</si>
  <si>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</si>
  <si>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</si>
  <si>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</si>
  <si>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</si>
  <si>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</si>
  <si>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</si>
  <si>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</si>
  <si>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</si>
  <si>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</si>
  <si>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</si>
  <si>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</si>
  <si>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</si>
  <si>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</si>
  <si>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</si>
  <si>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</si>
  <si>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</si>
  <si>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</si>
  <si>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</si>
  <si>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</si>
  <si>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</si>
  <si>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</si>
  <si>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</si>
  <si>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</si>
  <si>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</si>
  <si>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</si>
  <si>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</si>
  <si>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</si>
  <si>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</si>
  <si>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</si>
  <si>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</si>
  <si>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</si>
  <si>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</si>
  <si>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</si>
  <si>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</si>
  <si>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</si>
  <si>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</si>
  <si>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</si>
  <si>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</si>
  <si>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</si>
  <si>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</si>
  <si>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</si>
  <si>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</si>
  <si>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</si>
  <si>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</si>
  <si>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</si>
  <si>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</si>
  <si>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</si>
  <si>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</si>
  <si>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</si>
  <si>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</si>
  <si>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</si>
  <si>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</si>
  <si>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</si>
  <si>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</si>
  <si>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</si>
  <si>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</si>
  <si>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</si>
  <si>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</si>
  <si>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</si>
  <si>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</si>
  <si>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</si>
  <si>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</si>
  <si>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</si>
  <si>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</si>
  <si>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</si>
  <si>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</si>
  <si>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</si>
  <si>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</si>
  <si>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</si>
  <si>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</si>
  <si>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</si>
  <si>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</si>
  <si>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</si>
  <si>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</si>
  <si>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</si>
  <si>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</si>
  <si>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</si>
  <si>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</si>
  <si>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</si>
  <si>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</si>
  <si>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</si>
  <si>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</si>
  <si>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</si>
  <si>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</si>
  <si>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</si>
  <si>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</si>
  <si>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</si>
  <si>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</si>
  <si>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</si>
  <si>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</si>
  <si>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</si>
  <si>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</si>
  <si>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</si>
  <si>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</si>
  <si>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</si>
  <si>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</si>
  <si>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</si>
  <si>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</si>
  <si>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</si>
  <si>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</si>
  <si>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</si>
  <si>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</si>
  <si>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</si>
  <si>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</si>
  <si>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</si>
  <si>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</si>
  <si>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</si>
  <si>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</si>
  <si>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</si>
  <si>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</si>
  <si>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</si>
  <si>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</si>
  <si>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</si>
  <si>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</si>
  <si>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</si>
  <si>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</si>
  <si>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</si>
  <si>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</si>
  <si>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</si>
  <si>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</si>
  <si>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</si>
  <si>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</si>
  <si>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</si>
  <si>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</si>
  <si>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</si>
  <si>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</si>
  <si>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</si>
  <si>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</si>
  <si>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</si>
  <si>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</si>
  <si>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</si>
  <si>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</si>
  <si>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</si>
  <si>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</si>
  <si>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</si>
  <si>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</si>
  <si>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</si>
  <si>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</si>
  <si>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</si>
  <si>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</si>
  <si>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</si>
  <si>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</si>
  <si>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</si>
  <si>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</si>
  <si>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</si>
  <si>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</si>
  <si>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</si>
  <si>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</si>
  <si>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</si>
  <si>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</si>
  <si>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</si>
  <si>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</si>
  <si>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</si>
  <si>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</si>
  <si>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</si>
  <si>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</si>
  <si>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</si>
  <si>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</si>
  <si>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</si>
  <si>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</si>
  <si>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</si>
  <si>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</si>
  <si>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</si>
  <si>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</si>
  <si>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</si>
  <si>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</si>
  <si>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</si>
  <si>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</si>
  <si>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</si>
  <si>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</si>
  <si>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</si>
  <si>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</si>
  <si>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</si>
  <si>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</si>
  <si>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</si>
  <si>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</si>
  <si>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</si>
  <si>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</si>
  <si>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</si>
  <si>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</si>
  <si>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</si>
  <si>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</si>
  <si>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</si>
  <si>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</si>
  <si>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</si>
  <si>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</si>
  <si>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</si>
  <si>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</si>
  <si>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</si>
  <si>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</si>
  <si>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</si>
  <si>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</si>
  <si>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</si>
  <si>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</si>
  <si>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</si>
  <si>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</si>
  <si>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</si>
  <si>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</si>
  <si>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</si>
  <si>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</si>
  <si>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</si>
  <si>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</si>
  <si>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</si>
  <si>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</si>
  <si>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</si>
  <si>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</si>
  <si>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</si>
  <si>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</si>
  <si>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</si>
  <si>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</si>
  <si>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</si>
  <si>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</si>
  <si>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</si>
  <si>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</si>
  <si>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</si>
  <si>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</si>
  <si>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</si>
  <si>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</si>
  <si>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</si>
  <si>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</si>
  <si>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</si>
  <si>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</si>
  <si>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</si>
  <si>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</si>
  <si>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</si>
  <si>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</si>
  <si>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</si>
  <si>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</si>
  <si>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</si>
  <si>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26. märtsi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</si>
</sst>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5" fillId="0" borderId="0" xfId="19" applyNumberFormat="1" applyFont="1" applyFill="1" applyBorder="1" applyAlignment="1" applyProtection="1">
      <alignment/>
      <protection locked="0"/>
    </xf>
    <xf numFmtId="4" fontId="5" fillId="0" borderId="0" xfId="19" applyNumberFormat="1" applyFont="1" applyFill="1" applyBorder="1" applyProtection="1">
      <alignment/>
      <protection locked="0"/>
    </xf>
    <xf numFmtId="0" fontId="6" fillId="0" borderId="1" xfId="19" applyFont="1" applyFill="1" applyBorder="1" applyAlignment="1" applyProtection="1">
      <alignment horizontal="left"/>
      <protection locked="0"/>
    </xf>
    <xf numFmtId="0" fontId="1" fillId="0" borderId="2" xfId="19" applyFont="1" applyFill="1" applyBorder="1" applyProtection="1">
      <alignment/>
      <protection locked="0"/>
    </xf>
    <xf numFmtId="0" fontId="7" fillId="0" borderId="3" xfId="19" applyFont="1" applyFill="1" applyBorder="1" applyProtection="1">
      <alignment/>
      <protection locked="0"/>
    </xf>
    <xf numFmtId="4" fontId="5" fillId="0" borderId="4" xfId="19" applyNumberFormat="1" applyFont="1" applyFill="1" applyBorder="1" applyAlignment="1" applyProtection="1">
      <alignment horizontal="left"/>
      <protection locked="0"/>
    </xf>
    <xf numFmtId="4" fontId="5" fillId="0" borderId="5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 applyProtection="1">
      <alignment horizontal="left"/>
      <protection locked="0"/>
    </xf>
    <xf numFmtId="4" fontId="5" fillId="0" borderId="7" xfId="19" applyNumberFormat="1" applyFont="1" applyBorder="1" applyAlignment="1" applyProtection="1">
      <alignment horizontal="right"/>
      <protection locked="0"/>
    </xf>
    <xf numFmtId="4" fontId="5" fillId="0" borderId="8" xfId="19" applyNumberFormat="1" applyFont="1" applyBorder="1" applyAlignment="1" applyProtection="1">
      <alignment horizontal="right"/>
      <protection locked="0"/>
    </xf>
    <xf numFmtId="0" fontId="1" fillId="0" borderId="6" xfId="19" applyFont="1" applyFill="1" applyBorder="1" applyAlignment="1" applyProtection="1">
      <alignment horizontal="left"/>
      <protection locked="0"/>
    </xf>
    <xf numFmtId="0" fontId="1" fillId="0" borderId="9" xfId="19" applyFont="1" applyFill="1" applyBorder="1" applyProtection="1">
      <alignment/>
      <protection locked="0"/>
    </xf>
    <xf numFmtId="4" fontId="5" fillId="0" borderId="10" xfId="19" applyNumberFormat="1" applyFont="1" applyFill="1" applyBorder="1" applyAlignment="1" applyProtection="1">
      <alignment/>
      <protection locked="0"/>
    </xf>
    <xf numFmtId="4" fontId="5" fillId="0" borderId="11" xfId="19" applyNumberFormat="1" applyFont="1" applyFill="1" applyBorder="1" applyAlignment="1" applyProtection="1">
      <alignment wrapText="1"/>
      <protection locked="0"/>
    </xf>
    <xf numFmtId="0" fontId="6" fillId="0" borderId="1" xfId="19" applyFont="1" applyFill="1" applyBorder="1" applyAlignment="1">
      <alignment horizontal="left"/>
      <protection/>
    </xf>
    <xf numFmtId="0" fontId="6" fillId="0" borderId="2" xfId="19" applyFont="1" applyFill="1" applyBorder="1">
      <alignment/>
      <protection/>
    </xf>
    <xf numFmtId="4" fontId="8" fillId="0" borderId="4" xfId="19" applyNumberFormat="1" applyFont="1" applyFill="1" applyBorder="1" applyAlignment="1" applyProtection="1">
      <alignment/>
      <protection/>
    </xf>
    <xf numFmtId="4" fontId="8" fillId="0" borderId="12" xfId="19" applyNumberFormat="1" applyFont="1" applyFill="1" applyBorder="1" applyAlignment="1" applyProtection="1">
      <alignment/>
      <protection/>
    </xf>
    <xf numFmtId="0" fontId="6" fillId="0" borderId="13" xfId="19" applyFont="1" applyFill="1" applyBorder="1" applyAlignment="1">
      <alignment horizontal="left"/>
      <protection/>
    </xf>
    <xf numFmtId="0" fontId="6" fillId="0" borderId="9" xfId="19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/>
      <protection/>
    </xf>
    <xf numFmtId="4" fontId="8" fillId="0" borderId="11" xfId="19" applyNumberFormat="1" applyFont="1" applyFill="1" applyBorder="1" applyAlignment="1" applyProtection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 locked="0"/>
    </xf>
    <xf numFmtId="4" fontId="9" fillId="0" borderId="16" xfId="19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19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9" applyNumberFormat="1" applyFont="1" applyFill="1" applyBorder="1" applyAlignment="1" applyProtection="1">
      <alignment/>
      <protection locked="0"/>
    </xf>
    <xf numFmtId="4" fontId="9" fillId="0" borderId="18" xfId="19" applyNumberFormat="1" applyFont="1" applyFill="1" applyBorder="1" applyProtection="1">
      <alignment/>
      <protection locked="0"/>
    </xf>
    <xf numFmtId="0" fontId="6" fillId="0" borderId="19" xfId="19" applyFont="1" applyFill="1" applyBorder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2" xfId="19" applyFont="1" applyFill="1" applyBorder="1">
      <alignment/>
      <protection/>
    </xf>
    <xf numFmtId="4" fontId="9" fillId="0" borderId="4" xfId="19" applyNumberFormat="1" applyFont="1" applyFill="1" applyBorder="1" applyAlignment="1" applyProtection="1">
      <alignment/>
      <protection locked="0"/>
    </xf>
    <xf numFmtId="4" fontId="9" fillId="0" borderId="12" xfId="19" applyNumberFormat="1" applyFont="1" applyFill="1" applyBorder="1" applyProtection="1">
      <alignment/>
      <protection locked="0"/>
    </xf>
    <xf numFmtId="0" fontId="1" fillId="0" borderId="20" xfId="19" applyFont="1" applyFill="1" applyBorder="1" applyAlignment="1">
      <alignment horizontal="left"/>
      <protection/>
    </xf>
    <xf numFmtId="0" fontId="1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 locked="0"/>
    </xf>
    <xf numFmtId="4" fontId="9" fillId="0" borderId="23" xfId="19" applyNumberFormat="1" applyFont="1" applyFill="1" applyBorder="1" applyProtection="1">
      <alignment/>
      <protection/>
    </xf>
    <xf numFmtId="4" fontId="9" fillId="2" borderId="15" xfId="19" applyNumberFormat="1" applyFont="1" applyFill="1" applyBorder="1" applyAlignment="1" applyProtection="1">
      <alignment/>
      <protection/>
    </xf>
    <xf numFmtId="0" fontId="1" fillId="0" borderId="24" xfId="19" applyFont="1" applyFill="1" applyBorder="1">
      <alignment/>
      <protection/>
    </xf>
    <xf numFmtId="4" fontId="9" fillId="2" borderId="15" xfId="19" applyNumberFormat="1" applyFont="1" applyFill="1" applyBorder="1" applyAlignment="1" applyProtection="1">
      <alignment/>
      <protection locked="0"/>
    </xf>
    <xf numFmtId="0" fontId="1" fillId="0" borderId="2" xfId="19" applyFont="1" applyFill="1" applyBorder="1">
      <alignment/>
      <protection/>
    </xf>
    <xf numFmtId="4" fontId="9" fillId="0" borderId="25" xfId="19" applyNumberFormat="1" applyFont="1" applyFill="1" applyBorder="1" applyAlignment="1" applyProtection="1">
      <alignment/>
      <protection/>
    </xf>
    <xf numFmtId="4" fontId="9" fillId="0" borderId="12" xfId="19" applyNumberFormat="1" applyFont="1" applyFill="1" applyBorder="1" applyAlignment="1" applyProtection="1">
      <alignment/>
      <protection/>
    </xf>
    <xf numFmtId="0" fontId="1" fillId="0" borderId="26" xfId="19" applyFont="1" applyFill="1" applyBorder="1" applyAlignment="1">
      <alignment horizontal="left"/>
      <protection/>
    </xf>
    <xf numFmtId="0" fontId="1" fillId="0" borderId="27" xfId="19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9" applyNumberFormat="1" applyFont="1" applyFill="1" applyBorder="1" applyAlignment="1" applyProtection="1">
      <alignment/>
      <protection locked="0"/>
    </xf>
    <xf numFmtId="4" fontId="9" fillId="0" borderId="29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0" fillId="0" borderId="0" xfId="19" applyFont="1" applyFill="1" applyBorder="1">
      <alignment/>
      <protection/>
    </xf>
    <xf numFmtId="4" fontId="5" fillId="0" borderId="15" xfId="19" applyNumberFormat="1" applyFont="1" applyFill="1" applyBorder="1" applyAlignment="1" applyProtection="1">
      <alignment/>
      <protection locked="0"/>
    </xf>
    <xf numFmtId="0" fontId="1" fillId="0" borderId="31" xfId="19" applyFont="1" applyFill="1" applyBorder="1" applyAlignment="1">
      <alignment horizontal="left"/>
      <protection/>
    </xf>
    <xf numFmtId="0" fontId="1" fillId="0" borderId="32" xfId="19" applyFont="1" applyFill="1" applyBorder="1">
      <alignment/>
      <protection/>
    </xf>
    <xf numFmtId="0" fontId="1" fillId="0" borderId="32" xfId="19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/>
    </xf>
    <xf numFmtId="4" fontId="9" fillId="0" borderId="34" xfId="19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9" applyNumberFormat="1" applyFont="1" applyFill="1" applyBorder="1" applyProtection="1">
      <alignment/>
      <protection locked="0"/>
    </xf>
    <xf numFmtId="0" fontId="5" fillId="0" borderId="0" xfId="19" applyFont="1" applyFill="1" applyBorder="1">
      <alignment/>
      <protection/>
    </xf>
    <xf numFmtId="4" fontId="9" fillId="0" borderId="30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19" applyNumberFormat="1" applyFont="1" applyFill="1" applyBorder="1" applyProtection="1">
      <alignment/>
      <protection/>
    </xf>
    <xf numFmtId="4" fontId="9" fillId="0" borderId="16" xfId="19" applyNumberFormat="1" applyFont="1" applyFill="1" applyBorder="1" applyProtection="1">
      <alignment/>
      <protection/>
    </xf>
    <xf numFmtId="4" fontId="5" fillId="0" borderId="15" xfId="19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9" applyFont="1" applyFill="1" applyBorder="1">
      <alignment/>
      <protection/>
    </xf>
    <xf numFmtId="0" fontId="1" fillId="0" borderId="31" xfId="19" applyFont="1" applyFill="1" applyBorder="1" applyAlignment="1">
      <alignment horizontal="left"/>
      <protection/>
    </xf>
    <xf numFmtId="0" fontId="5" fillId="0" borderId="14" xfId="19" applyFont="1" applyFill="1" applyBorder="1" applyAlignment="1">
      <alignment horizontal="left"/>
      <protection/>
    </xf>
    <xf numFmtId="0" fontId="11" fillId="0" borderId="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1" fillId="0" borderId="0" xfId="19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0" fontId="5" fillId="0" borderId="14" xfId="19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9" applyFont="1" applyFill="1" applyBorder="1" applyAlignment="1">
      <alignment horizontal="left"/>
      <protection/>
    </xf>
    <xf numFmtId="4" fontId="9" fillId="2" borderId="7" xfId="19" applyNumberFormat="1" applyFont="1" applyFill="1" applyBorder="1" applyAlignment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0" fontId="6" fillId="0" borderId="17" xfId="19" applyFont="1" applyFill="1" applyBorder="1">
      <alignment/>
      <protection/>
    </xf>
    <xf numFmtId="4" fontId="8" fillId="0" borderId="7" xfId="19" applyNumberFormat="1" applyFont="1" applyFill="1" applyBorder="1" applyAlignment="1" applyProtection="1">
      <alignment/>
      <protection/>
    </xf>
    <xf numFmtId="4" fontId="8" fillId="0" borderId="18" xfId="19" applyNumberFormat="1" applyFont="1" applyFill="1" applyBorder="1" applyAlignment="1" applyProtection="1">
      <alignment/>
      <protection/>
    </xf>
    <xf numFmtId="0" fontId="6" fillId="0" borderId="17" xfId="19" applyFont="1" applyFill="1" applyBorder="1">
      <alignment/>
      <protection/>
    </xf>
    <xf numFmtId="0" fontId="6" fillId="0" borderId="32" xfId="19" applyFont="1" applyFill="1" applyBorder="1">
      <alignment/>
      <protection/>
    </xf>
    <xf numFmtId="4" fontId="8" fillId="0" borderId="33" xfId="19" applyNumberFormat="1" applyFont="1" applyFill="1" applyBorder="1" applyAlignment="1" applyProtection="1">
      <alignment/>
      <protection locked="0"/>
    </xf>
    <xf numFmtId="4" fontId="8" fillId="0" borderId="34" xfId="19" applyNumberFormat="1" applyFont="1" applyFill="1" applyBorder="1" applyProtection="1">
      <alignment/>
      <protection locked="0"/>
    </xf>
    <xf numFmtId="0" fontId="5" fillId="0" borderId="20" xfId="19" applyFont="1" applyFill="1" applyBorder="1" applyAlignment="1">
      <alignment horizontal="left"/>
      <protection/>
    </xf>
    <xf numFmtId="0" fontId="5" fillId="0" borderId="21" xfId="19" applyFont="1" applyFill="1" applyBorder="1">
      <alignment/>
      <protection/>
    </xf>
    <xf numFmtId="0" fontId="12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/>
    </xf>
    <xf numFmtId="4" fontId="9" fillId="0" borderId="23" xfId="19" applyNumberFormat="1" applyFont="1" applyFill="1" applyBorder="1" applyAlignment="1" applyProtection="1">
      <alignment/>
      <protection/>
    </xf>
    <xf numFmtId="0" fontId="1" fillId="0" borderId="20" xfId="19" applyFont="1" applyFill="1" applyBorder="1" applyAlignment="1">
      <alignment horizontal="left"/>
      <protection/>
    </xf>
    <xf numFmtId="0" fontId="6" fillId="0" borderId="21" xfId="19" applyFont="1" applyFill="1" applyBorder="1">
      <alignment/>
      <protection/>
    </xf>
    <xf numFmtId="0" fontId="5" fillId="0" borderId="21" xfId="19" applyFont="1" applyFill="1" applyBorder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4" fontId="9" fillId="0" borderId="34" xfId="19" applyNumberFormat="1" applyFont="1" applyFill="1" applyBorder="1" applyProtection="1">
      <alignment/>
      <protection locked="0"/>
    </xf>
    <xf numFmtId="0" fontId="1" fillId="0" borderId="21" xfId="19" applyFont="1" applyFill="1" applyBorder="1" applyAlignment="1">
      <alignment/>
      <protection/>
    </xf>
    <xf numFmtId="0" fontId="5" fillId="0" borderId="0" xfId="19" applyFont="1" applyFill="1" applyBorder="1" applyAlignment="1">
      <alignment/>
      <protection/>
    </xf>
    <xf numFmtId="0" fontId="5" fillId="0" borderId="6" xfId="19" applyFont="1" applyFill="1" applyBorder="1" applyAlignment="1">
      <alignment horizontal="left"/>
      <protection/>
    </xf>
    <xf numFmtId="0" fontId="5" fillId="0" borderId="17" xfId="19" applyFont="1" applyFill="1" applyBorder="1">
      <alignment/>
      <protection/>
    </xf>
    <xf numFmtId="0" fontId="5" fillId="0" borderId="17" xfId="19" applyFont="1" applyFill="1" applyBorder="1" applyAlignment="1">
      <alignment/>
      <protection/>
    </xf>
    <xf numFmtId="0" fontId="5" fillId="0" borderId="17" xfId="19" applyFont="1" applyFill="1" applyBorder="1" applyAlignment="1">
      <alignment horizontal="left"/>
      <protection/>
    </xf>
    <xf numFmtId="4" fontId="9" fillId="0" borderId="36" xfId="19" applyNumberFormat="1" applyFont="1" applyFill="1" applyBorder="1" applyAlignment="1" applyProtection="1">
      <alignment/>
      <protection locked="0"/>
    </xf>
    <xf numFmtId="4" fontId="9" fillId="0" borderId="8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8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4" fontId="1" fillId="0" borderId="0" xfId="19" applyNumberFormat="1" applyFont="1" applyFill="1" applyBorder="1">
      <alignment/>
      <protection/>
    </xf>
    <xf numFmtId="0" fontId="1" fillId="0" borderId="13" xfId="19" applyFont="1" applyFill="1" applyBorder="1" applyAlignment="1">
      <alignment horizontal="left"/>
      <protection/>
    </xf>
    <xf numFmtId="0" fontId="1" fillId="0" borderId="9" xfId="19" applyFont="1" applyFill="1" applyBorder="1">
      <alignment/>
      <protection/>
    </xf>
    <xf numFmtId="4" fontId="9" fillId="0" borderId="10" xfId="19" applyNumberFormat="1" applyFont="1" applyFill="1" applyBorder="1" applyAlignment="1" applyProtection="1">
      <alignment/>
      <protection locked="0"/>
    </xf>
    <xf numFmtId="4" fontId="9" fillId="0" borderId="11" xfId="19" applyNumberFormat="1" applyFont="1" applyFill="1" applyBorder="1" applyAlignment="1" applyProtection="1">
      <alignment/>
      <protection/>
    </xf>
    <xf numFmtId="4" fontId="9" fillId="2" borderId="30" xfId="19" applyNumberFormat="1" applyFont="1" applyFill="1" applyBorder="1" applyAlignment="1" applyProtection="1">
      <alignment/>
      <protection/>
    </xf>
    <xf numFmtId="49" fontId="5" fillId="0" borderId="0" xfId="19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9" applyNumberFormat="1" applyFont="1" applyFill="1" applyBorder="1">
      <alignment/>
      <protection/>
    </xf>
    <xf numFmtId="4" fontId="9" fillId="2" borderId="36" xfId="19" applyNumberFormat="1" applyFont="1" applyFill="1" applyBorder="1" applyAlignment="1" applyProtection="1">
      <alignment/>
      <protection/>
    </xf>
    <xf numFmtId="0" fontId="1" fillId="0" borderId="37" xfId="19" applyFont="1" applyFill="1" applyBorder="1" applyAlignment="1">
      <alignment horizontal="left"/>
      <protection/>
    </xf>
    <xf numFmtId="0" fontId="1" fillId="0" borderId="38" xfId="19" applyFont="1" applyFill="1" applyBorder="1">
      <alignment/>
      <protection/>
    </xf>
    <xf numFmtId="4" fontId="9" fillId="0" borderId="39" xfId="19" applyNumberFormat="1" applyFont="1" applyFill="1" applyBorder="1" applyAlignment="1" applyProtection="1">
      <alignment/>
      <protection/>
    </xf>
    <xf numFmtId="4" fontId="5" fillId="0" borderId="16" xfId="19" applyNumberFormat="1" applyFont="1" applyFill="1" applyBorder="1" applyAlignment="1" applyProtection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15" xfId="19" applyNumberFormat="1" applyFont="1" applyFill="1" applyBorder="1" applyAlignment="1">
      <alignment/>
      <protection/>
    </xf>
    <xf numFmtId="4" fontId="9" fillId="2" borderId="35" xfId="19" applyNumberFormat="1" applyFont="1" applyFill="1" applyBorder="1" applyProtection="1">
      <alignment/>
      <protection locked="0"/>
    </xf>
    <xf numFmtId="4" fontId="9" fillId="0" borderId="40" xfId="19" applyNumberFormat="1" applyFont="1" applyFill="1" applyBorder="1" applyAlignment="1" applyProtection="1">
      <alignment/>
      <protection locked="0"/>
    </xf>
    <xf numFmtId="4" fontId="9" fillId="0" borderId="41" xfId="19" applyNumberFormat="1" applyFont="1" applyFill="1" applyBorder="1" applyAlignment="1" applyProtection="1">
      <alignment/>
      <protection/>
    </xf>
    <xf numFmtId="4" fontId="5" fillId="2" borderId="15" xfId="19" applyNumberFormat="1" applyFont="1" applyFill="1" applyBorder="1" applyAlignment="1" applyProtection="1">
      <alignment/>
      <protection locked="0"/>
    </xf>
    <xf numFmtId="0" fontId="1" fillId="0" borderId="14" xfId="19" applyFont="1" applyFill="1" applyBorder="1" applyAlignment="1" applyProtection="1">
      <alignment horizontal="left"/>
      <protection locked="0"/>
    </xf>
    <xf numFmtId="0" fontId="5" fillId="0" borderId="0" xfId="19" applyFont="1" applyFill="1" applyBorder="1" applyProtection="1">
      <alignment/>
      <protection locked="0"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14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24" xfId="19" applyFont="1" applyBorder="1">
      <alignment/>
      <protection/>
    </xf>
    <xf numFmtId="4" fontId="9" fillId="0" borderId="30" xfId="19" applyNumberFormat="1" applyFont="1" applyFill="1" applyBorder="1" applyProtection="1">
      <alignment/>
      <protection locked="0"/>
    </xf>
    <xf numFmtId="0" fontId="1" fillId="0" borderId="17" xfId="19" applyFont="1" applyBorder="1">
      <alignment/>
      <protection/>
    </xf>
    <xf numFmtId="4" fontId="9" fillId="0" borderId="36" xfId="19" applyNumberFormat="1" applyFont="1" applyFill="1" applyBorder="1" applyProtection="1">
      <alignment/>
      <protection locked="0"/>
    </xf>
    <xf numFmtId="4" fontId="8" fillId="0" borderId="11" xfId="19" applyNumberFormat="1" applyFont="1" applyFill="1" applyBorder="1" applyProtection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0" fontId="1" fillId="0" borderId="3" xfId="19" applyFont="1" applyFill="1" applyBorder="1">
      <alignment/>
      <protection/>
    </xf>
    <xf numFmtId="4" fontId="9" fillId="0" borderId="12" xfId="19" applyNumberFormat="1" applyFont="1" applyFill="1" applyBorder="1" applyProtection="1">
      <alignment/>
      <protection/>
    </xf>
    <xf numFmtId="0" fontId="1" fillId="0" borderId="42" xfId="19" applyFont="1" applyFill="1" applyBorder="1">
      <alignment/>
      <protection/>
    </xf>
    <xf numFmtId="49" fontId="1" fillId="0" borderId="14" xfId="19" applyNumberFormat="1" applyFont="1" applyFill="1" applyBorder="1" applyAlignment="1">
      <alignment horizontal="left"/>
      <protection/>
    </xf>
    <xf numFmtId="4" fontId="9" fillId="0" borderId="43" xfId="19" applyNumberFormat="1" applyFont="1" applyFill="1" applyBorder="1" applyAlignment="1" applyProtection="1">
      <alignment/>
      <protection locked="0"/>
    </xf>
    <xf numFmtId="4" fontId="9" fillId="0" borderId="44" xfId="19" applyNumberFormat="1" applyFont="1" applyFill="1" applyBorder="1" applyProtection="1">
      <alignment/>
      <protection/>
    </xf>
    <xf numFmtId="4" fontId="9" fillId="2" borderId="33" xfId="19" applyNumberFormat="1" applyFont="1" applyFill="1" applyBorder="1" applyAlignment="1" applyProtection="1">
      <alignment/>
      <protection/>
    </xf>
    <xf numFmtId="4" fontId="9" fillId="0" borderId="28" xfId="19" applyNumberFormat="1" applyFont="1" applyFill="1" applyBorder="1" applyProtection="1">
      <alignment/>
      <protection/>
    </xf>
    <xf numFmtId="49" fontId="1" fillId="0" borderId="31" xfId="19" applyNumberFormat="1" applyFont="1" applyFill="1" applyBorder="1" applyAlignment="1">
      <alignment horizontal="left"/>
      <protection/>
    </xf>
    <xf numFmtId="4" fontId="9" fillId="0" borderId="40" xfId="19" applyNumberFormat="1" applyFont="1" applyFill="1" applyBorder="1" applyProtection="1">
      <alignment/>
      <protection locked="0"/>
    </xf>
    <xf numFmtId="4" fontId="9" fillId="0" borderId="41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Protection="1">
      <alignment/>
      <protection/>
    </xf>
    <xf numFmtId="4" fontId="9" fillId="0" borderId="44" xfId="19" applyNumberFormat="1" applyFont="1" applyFill="1" applyBorder="1" applyProtection="1">
      <alignment/>
      <protection/>
    </xf>
    <xf numFmtId="49" fontId="1" fillId="0" borderId="6" xfId="19" applyNumberFormat="1" applyFont="1" applyFill="1" applyBorder="1" applyAlignment="1">
      <alignment horizontal="left"/>
      <protection/>
    </xf>
    <xf numFmtId="4" fontId="9" fillId="0" borderId="45" xfId="19" applyNumberFormat="1" applyFont="1" applyFill="1" applyBorder="1" applyAlignment="1" applyProtection="1">
      <alignment/>
      <protection/>
    </xf>
    <xf numFmtId="4" fontId="9" fillId="0" borderId="46" xfId="19" applyNumberFormat="1" applyFont="1" applyFill="1" applyBorder="1" applyProtection="1">
      <alignment/>
      <protection locked="0"/>
    </xf>
    <xf numFmtId="49" fontId="6" fillId="0" borderId="13" xfId="19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19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9" applyNumberFormat="1" applyFont="1" applyFill="1" applyBorder="1" applyAlignment="1">
      <alignment horizontal="left"/>
      <protection/>
    </xf>
    <xf numFmtId="0" fontId="10" fillId="0" borderId="17" xfId="19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9" applyNumberFormat="1" applyFont="1" applyFill="1" applyBorder="1" applyAlignment="1" applyProtection="1" quotePrefix="1">
      <alignment horizontal="left"/>
      <protection locked="0"/>
    </xf>
    <xf numFmtId="4" fontId="8" fillId="0" borderId="46" xfId="19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9" applyFont="1" applyBorder="1" applyAlignment="1">
      <alignment horizontal="left"/>
      <protection/>
    </xf>
    <xf numFmtId="49" fontId="6" fillId="0" borderId="9" xfId="19" applyNumberFormat="1" applyFont="1" applyBorder="1" applyAlignment="1">
      <alignment horizontal="left"/>
      <protection/>
    </xf>
    <xf numFmtId="0" fontId="6" fillId="0" borderId="9" xfId="19" applyFont="1" applyBorder="1">
      <alignment/>
      <protection/>
    </xf>
    <xf numFmtId="0" fontId="6" fillId="0" borderId="19" xfId="19" applyFont="1" applyBorder="1">
      <alignment/>
      <protection/>
    </xf>
    <xf numFmtId="164" fontId="6" fillId="0" borderId="9" xfId="19" applyNumberFormat="1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 wrapText="1"/>
      <protection locked="0"/>
    </xf>
    <xf numFmtId="4" fontId="8" fillId="0" borderId="11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10" fillId="0" borderId="14" xfId="19" applyFont="1" applyBorder="1" applyAlignment="1">
      <alignment horizontal="left"/>
      <protection/>
    </xf>
    <xf numFmtId="49" fontId="10" fillId="0" borderId="0" xfId="19" applyNumberFormat="1" applyFont="1" applyBorder="1" applyAlignment="1">
      <alignment horizontal="left"/>
      <protection/>
    </xf>
    <xf numFmtId="0" fontId="10" fillId="0" borderId="0" xfId="19" applyFont="1" applyBorder="1">
      <alignment/>
      <protection/>
    </xf>
    <xf numFmtId="0" fontId="5" fillId="0" borderId="24" xfId="19" applyFont="1" applyBorder="1">
      <alignment/>
      <protection/>
    </xf>
    <xf numFmtId="164" fontId="10" fillId="0" borderId="0" xfId="19" applyNumberFormat="1" applyFont="1" applyFill="1" applyBorder="1">
      <alignment/>
      <protection/>
    </xf>
    <xf numFmtId="0" fontId="1" fillId="0" borderId="31" xfId="19" applyFont="1" applyBorder="1" applyAlignment="1">
      <alignment horizontal="left"/>
      <protection/>
    </xf>
    <xf numFmtId="49" fontId="1" fillId="0" borderId="32" xfId="19" applyNumberFormat="1" applyFont="1" applyBorder="1" applyAlignment="1">
      <alignment horizontal="left"/>
      <protection/>
    </xf>
    <xf numFmtId="0" fontId="1" fillId="0" borderId="32" xfId="19" applyFont="1" applyBorder="1">
      <alignment/>
      <protection/>
    </xf>
    <xf numFmtId="164" fontId="1" fillId="0" borderId="32" xfId="19" applyNumberFormat="1" applyFont="1" applyFill="1" applyBorder="1">
      <alignment/>
      <protection/>
    </xf>
    <xf numFmtId="0" fontId="1" fillId="0" borderId="27" xfId="19" applyFont="1" applyBorder="1">
      <alignment/>
      <protection/>
    </xf>
    <xf numFmtId="4" fontId="9" fillId="0" borderId="28" xfId="19" applyNumberFormat="1" applyFont="1" applyFill="1" applyBorder="1" applyAlignment="1" applyProtection="1">
      <alignment/>
      <protection/>
    </xf>
    <xf numFmtId="4" fontId="9" fillId="0" borderId="35" xfId="19" applyNumberFormat="1" applyFont="1" applyFill="1" applyBorder="1" applyProtection="1">
      <alignment/>
      <protection/>
    </xf>
    <xf numFmtId="0" fontId="5" fillId="0" borderId="0" xfId="19" applyFont="1" applyBorder="1" applyAlignment="1">
      <alignment horizontal="left"/>
      <protection/>
    </xf>
    <xf numFmtId="0" fontId="1" fillId="0" borderId="6" xfId="19" applyFont="1" applyBorder="1" applyAlignment="1">
      <alignment horizontal="left"/>
      <protection/>
    </xf>
    <xf numFmtId="49" fontId="1" fillId="0" borderId="17" xfId="19" applyNumberFormat="1" applyFont="1" applyBorder="1" applyAlignment="1">
      <alignment horizontal="left"/>
      <protection/>
    </xf>
    <xf numFmtId="0" fontId="1" fillId="0" borderId="47" xfId="19" applyFont="1" applyBorder="1">
      <alignment/>
      <protection/>
    </xf>
    <xf numFmtId="164" fontId="1" fillId="0" borderId="17" xfId="19" applyNumberFormat="1" applyFont="1" applyFill="1" applyBorder="1">
      <alignment/>
      <protection/>
    </xf>
    <xf numFmtId="0" fontId="15" fillId="0" borderId="0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164" fontId="11" fillId="0" borderId="0" xfId="19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9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9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2" xfId="19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30" xfId="0" applyNumberFormat="1" applyFont="1" applyBorder="1" applyAlignment="1" applyProtection="1">
      <alignment/>
      <protection locked="0"/>
    </xf>
    <xf numFmtId="4" fontId="13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24" xfId="0" applyNumberFormat="1" applyFont="1" applyFill="1" applyBorder="1" applyAlignment="1" applyProtection="1">
      <alignment/>
      <protection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19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11" sqref="H11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550</v>
      </c>
    </row>
    <row r="3" spans="1:8" ht="12.75">
      <c r="A3" s="1"/>
      <c r="B3" s="2"/>
      <c r="C3" s="2"/>
      <c r="D3" s="2"/>
      <c r="E3" s="2"/>
      <c r="G3" s="7"/>
      <c r="H3" s="6" t="s">
        <v>551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278"/>
      <c r="E8" s="16"/>
      <c r="F8" s="17" t="s">
        <v>557</v>
      </c>
      <c r="G8" s="18"/>
      <c r="H8" s="19"/>
    </row>
    <row r="9" spans="1:8" ht="13.5" thickBot="1">
      <c r="A9" s="20" t="s">
        <v>3</v>
      </c>
      <c r="B9" s="11"/>
      <c r="C9" s="11"/>
      <c r="D9" s="278"/>
      <c r="E9" s="11"/>
      <c r="F9" s="277">
        <v>39994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38729906</v>
      </c>
      <c r="H11" s="30">
        <f>H12+H24+H44+H100</f>
        <v>21377160.7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11517920</v>
      </c>
      <c r="H12" s="34">
        <f>SUM(H13:H23)</f>
        <v>5275679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8720920</v>
      </c>
      <c r="H13" s="38">
        <v>4290469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2797000</v>
      </c>
      <c r="H14" s="38">
        <v>985210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1542123</v>
      </c>
      <c r="H24" s="34">
        <f>H25+H26</f>
        <v>541502.23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59100</v>
      </c>
      <c r="H25" s="50">
        <v>34205.5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1483023</v>
      </c>
      <c r="H26" s="54">
        <f>SUM(H27:H43)</f>
        <v>507296.73000000004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432118.83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31425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774.9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3896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22026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975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16081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4482213</v>
      </c>
      <c r="H44" s="34">
        <f>H45+H68+H88</f>
        <v>3784785.95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118920</v>
      </c>
      <c r="H45" s="60">
        <f>H46+H47+H66</f>
        <v>568824.95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118920</v>
      </c>
      <c r="H47" s="67">
        <f>H48+H63+H64+H65</f>
        <v>568824.95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104920</v>
      </c>
      <c r="H48" s="67">
        <f>SUM(H49:H62)+H67</f>
        <v>561824.95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>
        <v>13800</v>
      </c>
      <c r="H49" s="38">
        <v>13800</v>
      </c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/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/>
      <c r="H52" s="38">
        <v>1720</v>
      </c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/>
      <c r="H53" s="38"/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>
        <v>12900</v>
      </c>
      <c r="H54" s="38">
        <v>5937.95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>
        <v>78220</v>
      </c>
      <c r="H55" s="38">
        <v>40367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8"/>
      <c r="H56" s="38"/>
    </row>
    <row r="57" spans="1:8" ht="12.75">
      <c r="A57" s="35" t="s">
        <v>65</v>
      </c>
      <c r="B57" s="36"/>
      <c r="C57" s="36"/>
      <c r="D57" s="36"/>
      <c r="E57" s="36"/>
      <c r="F57" s="36" t="s">
        <v>66</v>
      </c>
      <c r="G57" s="68"/>
      <c r="H57" s="38"/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8"/>
      <c r="H58" s="38">
        <v>500000</v>
      </c>
      <c r="I58" s="266"/>
    </row>
    <row r="59" spans="1:8" ht="12.75">
      <c r="A59" s="35" t="s">
        <v>69</v>
      </c>
      <c r="B59" s="36"/>
      <c r="C59" s="36"/>
      <c r="D59" s="36"/>
      <c r="E59" s="36"/>
      <c r="F59" s="36" t="s">
        <v>70</v>
      </c>
      <c r="G59" s="68"/>
      <c r="H59" s="38"/>
    </row>
    <row r="60" spans="1:8" ht="12.75">
      <c r="A60" s="35" t="s">
        <v>71</v>
      </c>
      <c r="B60" s="36"/>
      <c r="C60" s="69"/>
      <c r="D60" s="36"/>
      <c r="E60" s="36"/>
      <c r="F60" s="36" t="s">
        <v>72</v>
      </c>
      <c r="G60" s="68"/>
      <c r="H60" s="38"/>
    </row>
    <row r="61" spans="1:9" ht="12.75">
      <c r="A61" s="35" t="s">
        <v>73</v>
      </c>
      <c r="B61" s="36"/>
      <c r="C61" s="69"/>
      <c r="D61" s="36"/>
      <c r="E61" s="36"/>
      <c r="F61" s="36" t="s">
        <v>74</v>
      </c>
      <c r="G61" s="68"/>
      <c r="H61" s="38"/>
      <c r="I61" s="266"/>
    </row>
    <row r="62" spans="1:8" ht="12.75">
      <c r="A62" s="35" t="s">
        <v>552</v>
      </c>
      <c r="B62" s="36"/>
      <c r="C62" s="69"/>
      <c r="D62" s="36"/>
      <c r="E62" s="36"/>
      <c r="F62" s="80" t="s">
        <v>553</v>
      </c>
      <c r="G62" s="71"/>
      <c r="H62" s="38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14000</v>
      </c>
      <c r="H63" s="38">
        <v>7000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8" ht="12.75">
      <c r="A65" s="35" t="s">
        <v>79</v>
      </c>
      <c r="B65" s="36"/>
      <c r="C65" s="40"/>
      <c r="D65" s="36"/>
      <c r="E65" s="36" t="s">
        <v>80</v>
      </c>
      <c r="F65" s="36"/>
      <c r="G65" s="37"/>
      <c r="H65" s="38"/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83</v>
      </c>
      <c r="D68" s="75"/>
      <c r="E68" s="74"/>
      <c r="F68" s="74"/>
      <c r="G68" s="76">
        <f>G69+G70+G86</f>
        <v>1262169</v>
      </c>
      <c r="H68" s="77">
        <f>H69+H70+H86</f>
        <v>1262169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1262169</v>
      </c>
      <c r="H70" s="67">
        <f>H71+H83+H84+H85</f>
        <v>1262169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522300</v>
      </c>
      <c r="H71" s="67">
        <f>SUM(H72:H82)+H87</f>
        <v>522300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8"/>
      <c r="H74" s="79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8">
        <v>522300</v>
      </c>
      <c r="H75" s="79">
        <v>522300</v>
      </c>
      <c r="I75" s="266"/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8"/>
      <c r="H78" s="79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8"/>
      <c r="H79" s="79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8"/>
      <c r="H80" s="79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97</v>
      </c>
      <c r="G82" s="78"/>
      <c r="H82" s="79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8" ht="12.75">
      <c r="A85" s="35" t="s">
        <v>100</v>
      </c>
      <c r="B85" s="36"/>
      <c r="C85" s="40"/>
      <c r="D85" s="36"/>
      <c r="E85" s="36" t="s">
        <v>80</v>
      </c>
      <c r="F85" s="36"/>
      <c r="G85" s="37">
        <v>739869</v>
      </c>
      <c r="H85" s="38">
        <v>739869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102</v>
      </c>
      <c r="D88" s="73"/>
      <c r="E88" s="83"/>
      <c r="F88" s="83"/>
      <c r="G88" s="76">
        <f>G89+G90+G99</f>
        <v>3101124</v>
      </c>
      <c r="H88" s="77">
        <f>H89+H90+H99</f>
        <v>1953792</v>
      </c>
    </row>
    <row r="89" spans="1:8" ht="12.75">
      <c r="A89" s="35" t="s">
        <v>103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3101124</v>
      </c>
      <c r="H90" s="67">
        <f>H91+H96+H97+H98</f>
        <v>1953792</v>
      </c>
    </row>
    <row r="91" spans="1:8" ht="12.75">
      <c r="A91" s="35" t="s">
        <v>105</v>
      </c>
      <c r="B91" s="36"/>
      <c r="C91" s="69"/>
      <c r="D91" s="36"/>
      <c r="E91" s="40" t="s">
        <v>48</v>
      </c>
      <c r="F91" s="40"/>
      <c r="G91" s="84">
        <f>G92+G95</f>
        <v>3101124</v>
      </c>
      <c r="H91" s="85">
        <f>H92+H95</f>
        <v>1953792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4">
        <f>SUM(G93:G94)</f>
        <v>3101124</v>
      </c>
      <c r="H92" s="85">
        <f>SUM(H93:H94)</f>
        <v>1953792</v>
      </c>
      <c r="I92" s="266"/>
    </row>
    <row r="93" spans="1:8" ht="12.75">
      <c r="A93" s="35"/>
      <c r="B93" s="36"/>
      <c r="C93" s="69"/>
      <c r="D93" s="36"/>
      <c r="E93" s="40"/>
      <c r="F93" s="144" t="s">
        <v>555</v>
      </c>
      <c r="G93" s="37">
        <v>3101124</v>
      </c>
      <c r="H93" s="38">
        <v>1953792</v>
      </c>
    </row>
    <row r="94" spans="1:9" ht="12.75">
      <c r="A94" s="35"/>
      <c r="B94" s="36"/>
      <c r="C94" s="69"/>
      <c r="D94" s="36"/>
      <c r="E94" s="40"/>
      <c r="F94" s="144" t="s">
        <v>556</v>
      </c>
      <c r="G94" s="37"/>
      <c r="H94" s="38"/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69"/>
      <c r="D96" s="36"/>
      <c r="E96" s="36" t="s">
        <v>76</v>
      </c>
      <c r="F96" s="36"/>
      <c r="G96" s="86"/>
      <c r="H96" s="38"/>
    </row>
    <row r="97" spans="1:8" ht="12.75">
      <c r="A97" s="35" t="s">
        <v>109</v>
      </c>
      <c r="B97" s="36"/>
      <c r="C97" s="69"/>
      <c r="D97" s="36"/>
      <c r="E97" s="36" t="s">
        <v>78</v>
      </c>
      <c r="F97" s="36"/>
      <c r="G97" s="86"/>
      <c r="H97" s="38"/>
    </row>
    <row r="98" spans="1:8" ht="12.75">
      <c r="A98" s="35" t="s">
        <v>110</v>
      </c>
      <c r="B98" s="36"/>
      <c r="C98" s="69"/>
      <c r="D98" s="36"/>
      <c r="E98" s="36" t="s">
        <v>80</v>
      </c>
      <c r="F98" s="36"/>
      <c r="G98" s="86"/>
      <c r="H98" s="38"/>
    </row>
    <row r="99" spans="1:8" ht="13.5" thickBot="1">
      <c r="A99" s="35" t="s">
        <v>111</v>
      </c>
      <c r="B99" s="36"/>
      <c r="C99" s="69"/>
      <c r="D99" s="36" t="s">
        <v>82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7"/>
      <c r="F100" s="87"/>
      <c r="G100" s="33">
        <f>G101+G108+G122</f>
        <v>21187650</v>
      </c>
      <c r="H100" s="34">
        <f>H101+H108+H122</f>
        <v>11775193.52</v>
      </c>
    </row>
    <row r="101" spans="1:8" ht="12.75">
      <c r="A101" s="72">
        <v>381</v>
      </c>
      <c r="B101" s="73"/>
      <c r="C101" s="73" t="s">
        <v>113</v>
      </c>
      <c r="D101" s="83"/>
      <c r="E101" s="83"/>
      <c r="F101" s="83"/>
      <c r="G101" s="88"/>
      <c r="H101" s="77">
        <f>SUM(H102:H107)</f>
        <v>3068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3068</v>
      </c>
    </row>
    <row r="107" spans="1:8" ht="12.75">
      <c r="A107" s="89">
        <v>3818</v>
      </c>
      <c r="B107" s="90"/>
      <c r="C107" s="90"/>
      <c r="D107" s="90" t="s">
        <v>119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120</v>
      </c>
      <c r="D108" s="74"/>
      <c r="E108" s="74"/>
      <c r="F108" s="74"/>
      <c r="G108" s="88">
        <v>21177650</v>
      </c>
      <c r="H108" s="77">
        <f>SUM(H109:H114)</f>
        <v>11744446.18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>
        <v>39000</v>
      </c>
      <c r="H109" s="38">
        <v>58596.43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>
        <v>18000</v>
      </c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126</v>
      </c>
      <c r="E114" s="94"/>
      <c r="F114" s="94"/>
      <c r="G114" s="95">
        <f>SUM(G115:G121)</f>
        <v>21120650</v>
      </c>
      <c r="H114" s="67">
        <f>SUM(H115:H121)</f>
        <v>11685849.75</v>
      </c>
    </row>
    <row r="115" spans="1:8" ht="12.75">
      <c r="A115" s="92">
        <v>382500</v>
      </c>
      <c r="B115" s="93"/>
      <c r="C115" s="93"/>
      <c r="D115" s="94"/>
      <c r="E115" s="94" t="s">
        <v>127</v>
      </c>
      <c r="F115" s="96"/>
      <c r="G115" s="37">
        <v>8457000</v>
      </c>
      <c r="H115" s="38">
        <v>4961755.25</v>
      </c>
    </row>
    <row r="116" spans="1:8" ht="12.75">
      <c r="A116" s="92">
        <v>382510</v>
      </c>
      <c r="B116" s="93"/>
      <c r="C116" s="93"/>
      <c r="D116" s="94"/>
      <c r="E116" s="94" t="s">
        <v>128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129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130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131</v>
      </c>
      <c r="F119" s="36"/>
      <c r="G119" s="97">
        <v>12663650</v>
      </c>
      <c r="H119" s="98">
        <v>6724094.5</v>
      </c>
    </row>
    <row r="120" spans="1:8" ht="12.75">
      <c r="A120" s="92">
        <v>382550</v>
      </c>
      <c r="B120" s="94"/>
      <c r="C120" s="94"/>
      <c r="D120" s="94"/>
      <c r="E120" s="94" t="s">
        <v>132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133</v>
      </c>
      <c r="F121" s="36"/>
      <c r="G121" s="97"/>
      <c r="H121" s="98"/>
    </row>
    <row r="122" spans="1:8" ht="12.75">
      <c r="A122" s="72">
        <v>388</v>
      </c>
      <c r="B122" s="73"/>
      <c r="C122" s="73" t="s">
        <v>112</v>
      </c>
      <c r="D122" s="73"/>
      <c r="E122" s="73"/>
      <c r="F122" s="73"/>
      <c r="G122" s="88">
        <v>10000</v>
      </c>
      <c r="H122" s="77">
        <f>H123+H124+H125</f>
        <v>27679.34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>
        <v>10000</v>
      </c>
      <c r="H123" s="38">
        <v>3225</v>
      </c>
    </row>
    <row r="124" spans="1:8" s="102" customFormat="1" ht="12.75">
      <c r="A124" s="101">
        <v>3882</v>
      </c>
      <c r="B124" s="80"/>
      <c r="C124" s="80"/>
      <c r="D124" s="80" t="s">
        <v>135</v>
      </c>
      <c r="E124" s="80"/>
      <c r="F124" s="80"/>
      <c r="G124" s="57"/>
      <c r="H124" s="38">
        <v>2258.34</v>
      </c>
    </row>
    <row r="125" spans="1:8" ht="13.5" thickBot="1">
      <c r="A125" s="103">
        <v>3888</v>
      </c>
      <c r="B125" s="42"/>
      <c r="C125" s="42"/>
      <c r="D125" s="42" t="s">
        <v>136</v>
      </c>
      <c r="E125" s="42"/>
      <c r="F125" s="42"/>
      <c r="G125" s="104"/>
      <c r="H125" s="45">
        <v>22196</v>
      </c>
    </row>
    <row r="126" spans="1:8" ht="13.5" thickBot="1">
      <c r="A126" s="105" t="s">
        <v>137</v>
      </c>
      <c r="B126" s="106" t="s">
        <v>138</v>
      </c>
      <c r="C126" s="106"/>
      <c r="D126" s="106"/>
      <c r="E126" s="106"/>
      <c r="F126" s="106"/>
      <c r="G126" s="107">
        <f>G127+G152+G186+G205</f>
        <v>38473666</v>
      </c>
      <c r="H126" s="108">
        <f>H127+H152+H186+H205</f>
        <v>17365580.8</v>
      </c>
    </row>
    <row r="127" spans="1:8" ht="13.5" thickBot="1">
      <c r="A127" s="105">
        <v>4</v>
      </c>
      <c r="B127" s="109" t="s">
        <v>139</v>
      </c>
      <c r="C127" s="106"/>
      <c r="D127" s="106"/>
      <c r="E127" s="106"/>
      <c r="F127" s="106"/>
      <c r="G127" s="107">
        <f>G128+G129+G139+G150</f>
        <v>4664023</v>
      </c>
      <c r="H127" s="34">
        <f>H128+H129+H139+H150</f>
        <v>2080941.62</v>
      </c>
    </row>
    <row r="128" spans="1:8" ht="12.75">
      <c r="A128" s="91">
        <v>40</v>
      </c>
      <c r="B128" s="73"/>
      <c r="C128" s="73" t="s">
        <v>140</v>
      </c>
      <c r="D128" s="110"/>
      <c r="E128" s="110"/>
      <c r="F128" s="110"/>
      <c r="G128" s="111">
        <v>1421548</v>
      </c>
      <c r="H128" s="112">
        <v>440000</v>
      </c>
    </row>
    <row r="129" spans="1:8" ht="12.75">
      <c r="A129" s="113">
        <v>41</v>
      </c>
      <c r="B129" s="114"/>
      <c r="C129" s="114" t="s">
        <v>141</v>
      </c>
      <c r="D129" s="115"/>
      <c r="E129" s="115"/>
      <c r="F129" s="115"/>
      <c r="G129" s="116">
        <f>G130</f>
        <v>2397888</v>
      </c>
      <c r="H129" s="117">
        <f>H130</f>
        <v>1179748.12</v>
      </c>
    </row>
    <row r="130" spans="1:8" ht="12.75">
      <c r="A130" s="118">
        <v>413</v>
      </c>
      <c r="B130" s="119"/>
      <c r="C130" s="120" t="s">
        <v>142</v>
      </c>
      <c r="D130" s="119"/>
      <c r="E130" s="119"/>
      <c r="F130" s="119"/>
      <c r="G130" s="116">
        <f>SUM(G131:G138)</f>
        <v>2397888</v>
      </c>
      <c r="H130" s="117">
        <f>SUM(H131:H138)</f>
        <v>1179748.12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314000</v>
      </c>
      <c r="H131" s="38">
        <v>102900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590128</v>
      </c>
      <c r="H132" s="38">
        <v>317565.5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448151</v>
      </c>
      <c r="H134" s="38">
        <v>178946.3</v>
      </c>
    </row>
    <row r="135" spans="1:8" ht="12.75">
      <c r="A135" s="121">
        <v>4134</v>
      </c>
      <c r="B135" s="36"/>
      <c r="C135" s="36" t="s">
        <v>147</v>
      </c>
      <c r="D135" s="36"/>
      <c r="E135" s="36"/>
      <c r="F135" s="36"/>
      <c r="G135" s="37">
        <v>842684</v>
      </c>
      <c r="H135" s="38">
        <v>490320.32</v>
      </c>
    </row>
    <row r="136" spans="1:8" ht="12.75">
      <c r="A136" s="92">
        <v>4138</v>
      </c>
      <c r="B136" s="36"/>
      <c r="C136" s="122" t="s">
        <v>148</v>
      </c>
      <c r="D136" s="36"/>
      <c r="E136" s="36"/>
      <c r="F136" s="36"/>
      <c r="G136" s="37">
        <v>202925</v>
      </c>
      <c r="H136" s="38">
        <v>81400</v>
      </c>
    </row>
    <row r="137" spans="1:8" s="102" customFormat="1" ht="12.75">
      <c r="A137" s="101">
        <v>4137</v>
      </c>
      <c r="B137" s="80"/>
      <c r="C137" s="80" t="s">
        <v>149</v>
      </c>
      <c r="D137" s="80"/>
      <c r="E137" s="80"/>
      <c r="F137" s="80"/>
      <c r="G137" s="81"/>
      <c r="H137" s="38">
        <v>8616</v>
      </c>
    </row>
    <row r="138" spans="1:8" s="102" customFormat="1" ht="12.75">
      <c r="A138" s="101">
        <v>4139</v>
      </c>
      <c r="B138" s="80"/>
      <c r="C138" s="80" t="s">
        <v>150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151</v>
      </c>
      <c r="D139" s="125"/>
      <c r="E139" s="52"/>
      <c r="F139" s="52"/>
      <c r="G139" s="116">
        <f>G140+G148</f>
        <v>520000</v>
      </c>
      <c r="H139" s="117">
        <f>H140+H148</f>
        <v>303800</v>
      </c>
    </row>
    <row r="140" spans="1:8" ht="12.75">
      <c r="A140" s="121">
        <v>4500</v>
      </c>
      <c r="B140" s="36"/>
      <c r="C140" s="36"/>
      <c r="D140" s="122" t="s">
        <v>152</v>
      </c>
      <c r="E140" s="36"/>
      <c r="F140" s="36"/>
      <c r="G140" s="95">
        <f>G141+G142+G147</f>
        <v>520000</v>
      </c>
      <c r="H140" s="67">
        <f>H141+H142+H147</f>
        <v>303800</v>
      </c>
    </row>
    <row r="141" spans="1:8" ht="12.75">
      <c r="A141" s="121" t="s">
        <v>153</v>
      </c>
      <c r="B141" s="36"/>
      <c r="C141" s="36"/>
      <c r="D141" s="122"/>
      <c r="E141" s="40" t="s">
        <v>154</v>
      </c>
      <c r="F141" s="36"/>
      <c r="G141" s="37"/>
      <c r="H141" s="38"/>
    </row>
    <row r="142" spans="1:8" ht="12.75">
      <c r="A142" s="121" t="s">
        <v>155</v>
      </c>
      <c r="B142" s="36"/>
      <c r="C142" s="36"/>
      <c r="D142" s="122"/>
      <c r="E142" s="40" t="s">
        <v>156</v>
      </c>
      <c r="F142" s="36"/>
      <c r="G142" s="95">
        <f>SUM(G143:G146)</f>
        <v>520000</v>
      </c>
      <c r="H142" s="67">
        <f>SUM(H143:H146)</f>
        <v>247800</v>
      </c>
    </row>
    <row r="143" spans="1:8" ht="12.75">
      <c r="A143" s="121" t="s">
        <v>157</v>
      </c>
      <c r="B143" s="36"/>
      <c r="C143" s="36"/>
      <c r="D143" s="122"/>
      <c r="E143" s="36"/>
      <c r="F143" s="36" t="s">
        <v>158</v>
      </c>
      <c r="G143" s="37"/>
      <c r="H143" s="38"/>
    </row>
    <row r="144" spans="1:8" ht="12.75">
      <c r="A144" s="121" t="s">
        <v>159</v>
      </c>
      <c r="B144" s="36"/>
      <c r="C144" s="36"/>
      <c r="D144" s="122"/>
      <c r="E144" s="36"/>
      <c r="F144" s="36" t="s">
        <v>160</v>
      </c>
      <c r="G144" s="37"/>
      <c r="H144" s="38"/>
    </row>
    <row r="145" spans="1:8" ht="12.75">
      <c r="A145" s="121" t="s">
        <v>161</v>
      </c>
      <c r="B145" s="36"/>
      <c r="C145" s="36"/>
      <c r="D145" s="122"/>
      <c r="E145" s="36"/>
      <c r="F145" s="36" t="s">
        <v>162</v>
      </c>
      <c r="G145" s="37"/>
      <c r="H145" s="38"/>
    </row>
    <row r="146" spans="1:8" ht="12.75">
      <c r="A146" s="121" t="s">
        <v>163</v>
      </c>
      <c r="B146" s="36"/>
      <c r="C146" s="36"/>
      <c r="D146" s="122"/>
      <c r="E146" s="36"/>
      <c r="F146" s="80" t="s">
        <v>164</v>
      </c>
      <c r="G146" s="37">
        <v>520000</v>
      </c>
      <c r="H146" s="38">
        <v>247800</v>
      </c>
    </row>
    <row r="147" spans="1:8" ht="12.75">
      <c r="A147" s="121" t="s">
        <v>165</v>
      </c>
      <c r="B147" s="36"/>
      <c r="C147" s="36"/>
      <c r="D147" s="122"/>
      <c r="E147" s="36" t="s">
        <v>166</v>
      </c>
      <c r="F147" s="36"/>
      <c r="G147" s="37"/>
      <c r="H147" s="38">
        <v>56000</v>
      </c>
    </row>
    <row r="148" spans="1:8" ht="12.75">
      <c r="A148" s="121">
        <v>4502</v>
      </c>
      <c r="B148" s="36"/>
      <c r="C148" s="36"/>
      <c r="D148" s="122" t="s">
        <v>167</v>
      </c>
      <c r="E148" s="36"/>
      <c r="F148" s="36"/>
      <c r="G148" s="37"/>
      <c r="H148" s="38"/>
    </row>
    <row r="149" spans="1:8" s="102" customFormat="1" ht="12.75">
      <c r="A149" s="101" t="s">
        <v>168</v>
      </c>
      <c r="B149" s="80"/>
      <c r="C149" s="80"/>
      <c r="D149" s="126"/>
      <c r="E149" s="123" t="s">
        <v>169</v>
      </c>
      <c r="F149" s="80" t="s">
        <v>170</v>
      </c>
      <c r="G149" s="37"/>
      <c r="H149" s="38"/>
    </row>
    <row r="150" spans="1:8" s="102" customFormat="1" ht="12.75">
      <c r="A150" s="92">
        <v>452</v>
      </c>
      <c r="B150" s="80"/>
      <c r="C150" s="80" t="s">
        <v>171</v>
      </c>
      <c r="D150" s="80"/>
      <c r="E150" s="80"/>
      <c r="F150" s="80"/>
      <c r="G150" s="81">
        <v>324587</v>
      </c>
      <c r="H150" s="38">
        <v>157393.5</v>
      </c>
    </row>
    <row r="151" spans="1:8" s="102" customFormat="1" ht="13.5" thickBot="1">
      <c r="A151" s="127" t="s">
        <v>172</v>
      </c>
      <c r="B151" s="128"/>
      <c r="C151" s="128"/>
      <c r="D151" s="129"/>
      <c r="E151" s="130" t="s">
        <v>173</v>
      </c>
      <c r="F151" s="128" t="s">
        <v>170</v>
      </c>
      <c r="G151" s="131"/>
      <c r="H151" s="132"/>
    </row>
    <row r="152" spans="1:8" ht="13.5" thickBot="1">
      <c r="A152" s="133">
        <v>5</v>
      </c>
      <c r="B152" s="106" t="s">
        <v>174</v>
      </c>
      <c r="C152" s="106"/>
      <c r="D152" s="106"/>
      <c r="E152" s="106"/>
      <c r="F152" s="106"/>
      <c r="G152" s="107">
        <f>G153+G162</f>
        <v>30050044</v>
      </c>
      <c r="H152" s="108">
        <f>H153+H162</f>
        <v>14950307.18</v>
      </c>
    </row>
    <row r="153" spans="1:8" ht="13.5" thickBot="1">
      <c r="A153" s="103">
        <v>50</v>
      </c>
      <c r="B153" s="42" t="s">
        <v>175</v>
      </c>
      <c r="C153" s="42"/>
      <c r="D153" s="42"/>
      <c r="E153" s="42"/>
      <c r="F153" s="42"/>
      <c r="G153" s="134">
        <f>G154+G160+G161</f>
        <v>15578552</v>
      </c>
      <c r="H153" s="135">
        <f>H154+H160+H161</f>
        <v>8076095.8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11460298</v>
      </c>
      <c r="H154" s="67">
        <f>H155+H156+H157+H158+H159</f>
        <v>5966551</v>
      </c>
    </row>
    <row r="155" spans="1:8" ht="12.75">
      <c r="A155" s="35">
        <v>5000</v>
      </c>
      <c r="B155" s="136"/>
      <c r="C155" s="36" t="s">
        <v>177</v>
      </c>
      <c r="D155" s="40"/>
      <c r="E155" s="36"/>
      <c r="F155" s="137"/>
      <c r="G155" s="55"/>
      <c r="H155" s="38">
        <v>264841</v>
      </c>
    </row>
    <row r="156" spans="1:8" ht="12.75">
      <c r="A156" s="35">
        <v>5001</v>
      </c>
      <c r="B156" s="136"/>
      <c r="C156" s="36" t="s">
        <v>178</v>
      </c>
      <c r="D156" s="40"/>
      <c r="E156" s="36"/>
      <c r="F156" s="137"/>
      <c r="G156" s="55"/>
      <c r="H156" s="38">
        <v>1424375</v>
      </c>
    </row>
    <row r="157" spans="1:8" ht="12.75">
      <c r="A157" s="35">
        <v>5002</v>
      </c>
      <c r="B157" s="136"/>
      <c r="C157" s="36" t="s">
        <v>179</v>
      </c>
      <c r="D157" s="40"/>
      <c r="E157" s="36"/>
      <c r="F157" s="137"/>
      <c r="G157" s="55"/>
      <c r="H157" s="38">
        <v>3690424</v>
      </c>
    </row>
    <row r="158" spans="1:8" ht="12.75">
      <c r="A158" s="35">
        <v>5005</v>
      </c>
      <c r="B158" s="136"/>
      <c r="C158" s="36" t="s">
        <v>180</v>
      </c>
      <c r="D158" s="40"/>
      <c r="E158" s="36"/>
      <c r="F158" s="137"/>
      <c r="G158" s="55"/>
      <c r="H158" s="38">
        <v>428803</v>
      </c>
    </row>
    <row r="159" spans="1:8" ht="12.75">
      <c r="A159" s="35">
        <v>5008</v>
      </c>
      <c r="B159" s="136"/>
      <c r="C159" s="36" t="s">
        <v>181</v>
      </c>
      <c r="D159" s="40"/>
      <c r="E159" s="36"/>
      <c r="F159" s="137"/>
      <c r="G159" s="55"/>
      <c r="H159" s="38">
        <v>158108</v>
      </c>
    </row>
    <row r="160" spans="1:8" ht="12.75">
      <c r="A160" s="35">
        <v>505</v>
      </c>
      <c r="B160" s="136"/>
      <c r="C160" s="36" t="s">
        <v>182</v>
      </c>
      <c r="D160" s="40"/>
      <c r="E160" s="36"/>
      <c r="F160" s="137"/>
      <c r="G160" s="37">
        <v>46600</v>
      </c>
      <c r="H160" s="38">
        <v>23977.8</v>
      </c>
    </row>
    <row r="161" spans="1:8" ht="13.5" thickBot="1">
      <c r="A161" s="35">
        <v>506</v>
      </c>
      <c r="B161" s="136"/>
      <c r="C161" s="36" t="s">
        <v>183</v>
      </c>
      <c r="D161" s="40"/>
      <c r="E161" s="36"/>
      <c r="F161" s="137"/>
      <c r="G161" s="37">
        <v>4071654</v>
      </c>
      <c r="H161" s="38">
        <v>2085567</v>
      </c>
    </row>
    <row r="162" spans="1:8" ht="13.5" thickBot="1">
      <c r="A162" s="138">
        <v>55</v>
      </c>
      <c r="B162" s="139" t="s">
        <v>184</v>
      </c>
      <c r="C162" s="139"/>
      <c r="D162" s="139"/>
      <c r="E162" s="139"/>
      <c r="F162" s="139"/>
      <c r="G162" s="140">
        <v>14471492</v>
      </c>
      <c r="H162" s="141">
        <f>SUM(H163:H185)-H168</f>
        <v>6874211.380000001</v>
      </c>
    </row>
    <row r="163" spans="1:8" ht="12.75">
      <c r="A163" s="35">
        <v>5500</v>
      </c>
      <c r="B163" s="136"/>
      <c r="C163" s="36" t="s">
        <v>185</v>
      </c>
      <c r="D163" s="40"/>
      <c r="E163" s="36"/>
      <c r="F163" s="137"/>
      <c r="G163" s="142"/>
      <c r="H163" s="38">
        <v>550917.91</v>
      </c>
    </row>
    <row r="164" spans="1:8" ht="12.75">
      <c r="A164" s="35">
        <v>5502</v>
      </c>
      <c r="B164" s="136"/>
      <c r="C164" s="36" t="s">
        <v>186</v>
      </c>
      <c r="D164" s="40"/>
      <c r="E164" s="36"/>
      <c r="F164" s="137"/>
      <c r="G164" s="142"/>
      <c r="H164" s="38">
        <v>459400</v>
      </c>
    </row>
    <row r="165" spans="1:8" ht="12.75">
      <c r="A165" s="35">
        <v>5503</v>
      </c>
      <c r="B165" s="136"/>
      <c r="C165" s="36" t="s">
        <v>187</v>
      </c>
      <c r="D165" s="40"/>
      <c r="E165" s="36"/>
      <c r="F165" s="137"/>
      <c r="G165" s="142"/>
      <c r="H165" s="38">
        <v>7650</v>
      </c>
    </row>
    <row r="166" spans="1:8" ht="12.75">
      <c r="A166" s="35">
        <v>5504</v>
      </c>
      <c r="B166" s="136"/>
      <c r="C166" s="36" t="s">
        <v>188</v>
      </c>
      <c r="D166" s="40"/>
      <c r="E166" s="36"/>
      <c r="F166" s="137"/>
      <c r="G166" s="142"/>
      <c r="H166" s="38">
        <v>162701.6</v>
      </c>
    </row>
    <row r="167" spans="1:8" ht="12.75">
      <c r="A167" s="35">
        <v>5511</v>
      </c>
      <c r="B167" s="136"/>
      <c r="C167" s="36" t="s">
        <v>189</v>
      </c>
      <c r="D167" s="40"/>
      <c r="E167" s="36"/>
      <c r="F167" s="137"/>
      <c r="G167" s="142"/>
      <c r="H167" s="38">
        <v>1705968.61</v>
      </c>
    </row>
    <row r="168" spans="1:8" ht="12.75">
      <c r="A168" s="35"/>
      <c r="B168" s="136"/>
      <c r="C168" s="36"/>
      <c r="D168" s="205" t="s">
        <v>548</v>
      </c>
      <c r="E168" s="36"/>
      <c r="F168" s="137"/>
      <c r="G168" s="142"/>
      <c r="H168" s="38"/>
    </row>
    <row r="169" spans="1:8" ht="12.75">
      <c r="A169" s="35">
        <v>5512</v>
      </c>
      <c r="B169" s="136"/>
      <c r="C169" s="36" t="s">
        <v>190</v>
      </c>
      <c r="D169" s="40"/>
      <c r="E169" s="36"/>
      <c r="F169" s="137"/>
      <c r="G169" s="142"/>
      <c r="H169" s="38">
        <v>1103832.96</v>
      </c>
    </row>
    <row r="170" spans="1:8" ht="12.75">
      <c r="A170" s="35">
        <v>5513</v>
      </c>
      <c r="B170" s="136"/>
      <c r="C170" s="36" t="s">
        <v>191</v>
      </c>
      <c r="D170" s="40"/>
      <c r="E170" s="36"/>
      <c r="F170" s="137"/>
      <c r="G170" s="142"/>
      <c r="H170" s="38">
        <v>413547.04</v>
      </c>
    </row>
    <row r="171" spans="1:8" ht="12.75">
      <c r="A171" s="35">
        <v>5514</v>
      </c>
      <c r="B171" s="136"/>
      <c r="C171" s="36" t="s">
        <v>192</v>
      </c>
      <c r="D171" s="40"/>
      <c r="E171" s="36"/>
      <c r="F171" s="137"/>
      <c r="G171" s="142"/>
      <c r="H171" s="38">
        <v>109052.36</v>
      </c>
    </row>
    <row r="172" spans="1:8" ht="12.75">
      <c r="A172" s="35">
        <v>5515</v>
      </c>
      <c r="B172" s="136"/>
      <c r="C172" s="36" t="s">
        <v>193</v>
      </c>
      <c r="D172" s="40"/>
      <c r="E172" s="36"/>
      <c r="F172" s="137"/>
      <c r="G172" s="142"/>
      <c r="H172" s="38">
        <v>54888.39</v>
      </c>
    </row>
    <row r="173" spans="1:8" ht="12.75">
      <c r="A173" s="35">
        <v>5516</v>
      </c>
      <c r="B173" s="136"/>
      <c r="C173" s="36" t="s">
        <v>194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195</v>
      </c>
      <c r="D174" s="40"/>
      <c r="E174" s="36"/>
      <c r="F174" s="137"/>
      <c r="G174" s="142"/>
      <c r="H174" s="38">
        <v>177871.47</v>
      </c>
    </row>
    <row r="175" spans="1:8" ht="12.75">
      <c r="A175" s="35">
        <v>5522</v>
      </c>
      <c r="B175" s="136"/>
      <c r="C175" s="36" t="s">
        <v>196</v>
      </c>
      <c r="D175" s="40"/>
      <c r="E175" s="36"/>
      <c r="F175" s="137"/>
      <c r="G175" s="142"/>
      <c r="H175" s="38">
        <v>4948.11</v>
      </c>
    </row>
    <row r="176" spans="1:8" ht="12.75">
      <c r="A176" s="35">
        <v>5523</v>
      </c>
      <c r="B176" s="136"/>
      <c r="C176" s="36" t="s">
        <v>197</v>
      </c>
      <c r="D176" s="40"/>
      <c r="E176" s="36"/>
      <c r="F176" s="137"/>
      <c r="G176" s="142"/>
      <c r="H176" s="38">
        <v>61548.74</v>
      </c>
    </row>
    <row r="177" spans="1:8" ht="12.75">
      <c r="A177" s="35">
        <v>5524</v>
      </c>
      <c r="B177" s="136"/>
      <c r="C177" s="36" t="s">
        <v>198</v>
      </c>
      <c r="D177" s="40"/>
      <c r="E177" s="36"/>
      <c r="F177" s="137"/>
      <c r="G177" s="142"/>
      <c r="H177" s="82">
        <v>1627986.77</v>
      </c>
    </row>
    <row r="178" spans="1:8" ht="12.75">
      <c r="A178" s="101">
        <v>5525</v>
      </c>
      <c r="B178" s="143"/>
      <c r="C178" s="80" t="s">
        <v>199</v>
      </c>
      <c r="D178" s="144"/>
      <c r="E178" s="80"/>
      <c r="F178" s="145"/>
      <c r="G178" s="142"/>
      <c r="H178" s="82">
        <v>207310.42</v>
      </c>
    </row>
    <row r="179" spans="1:8" s="102" customFormat="1" ht="12.75">
      <c r="A179" s="101">
        <v>5526</v>
      </c>
      <c r="B179" s="143"/>
      <c r="C179" s="80" t="s">
        <v>200</v>
      </c>
      <c r="D179" s="144"/>
      <c r="E179" s="80"/>
      <c r="F179" s="145"/>
      <c r="G179" s="142"/>
      <c r="H179" s="82">
        <v>213627</v>
      </c>
    </row>
    <row r="180" spans="1:8" ht="12.75">
      <c r="A180" s="35">
        <v>5529</v>
      </c>
      <c r="B180" s="136"/>
      <c r="C180" s="36" t="s">
        <v>201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202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203</v>
      </c>
      <c r="D182" s="40"/>
      <c r="E182" s="36"/>
      <c r="F182" s="137"/>
      <c r="G182" s="142"/>
      <c r="H182" s="82"/>
    </row>
    <row r="183" spans="1:8" ht="12.75">
      <c r="A183" s="35">
        <v>5539</v>
      </c>
      <c r="B183" s="136"/>
      <c r="C183" s="36" t="s">
        <v>204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205</v>
      </c>
      <c r="D184" s="144"/>
      <c r="E184" s="80"/>
      <c r="F184" s="145"/>
      <c r="G184" s="142"/>
      <c r="H184" s="38">
        <v>12960</v>
      </c>
    </row>
    <row r="185" spans="1:8" ht="13.5" thickBot="1">
      <c r="A185" s="101">
        <v>5549</v>
      </c>
      <c r="B185" s="143"/>
      <c r="C185" s="80" t="s">
        <v>206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1318017</v>
      </c>
      <c r="H186" s="34">
        <f>H187+H199</f>
        <v>233749.98</v>
      </c>
    </row>
    <row r="187" spans="1:8" ht="12.75">
      <c r="A187" s="147">
        <v>60</v>
      </c>
      <c r="B187" s="148"/>
      <c r="C187" s="148" t="s">
        <v>208</v>
      </c>
      <c r="D187" s="148"/>
      <c r="E187" s="148"/>
      <c r="F187" s="148"/>
      <c r="G187" s="149">
        <f>G188+G196+G198</f>
        <v>732827</v>
      </c>
      <c r="H187" s="149">
        <f>H188+H196+H198</f>
        <v>2031.2</v>
      </c>
    </row>
    <row r="188" spans="1:8" ht="12.75">
      <c r="A188" s="92">
        <v>601</v>
      </c>
      <c r="B188" s="94"/>
      <c r="C188" s="36"/>
      <c r="D188" s="36" t="s">
        <v>209</v>
      </c>
      <c r="E188" s="36"/>
      <c r="F188" s="36"/>
      <c r="G188" s="81">
        <v>3200</v>
      </c>
      <c r="H188" s="150">
        <f>SUM(H189:H195)</f>
        <v>1975</v>
      </c>
    </row>
    <row r="189" spans="1:8" ht="12.75">
      <c r="A189" s="92">
        <v>601000</v>
      </c>
      <c r="B189" s="94"/>
      <c r="C189" s="36"/>
      <c r="D189" s="36"/>
      <c r="E189" s="36" t="s">
        <v>210</v>
      </c>
      <c r="F189" s="36"/>
      <c r="G189" s="151"/>
      <c r="H189" s="100">
        <v>252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211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212</v>
      </c>
      <c r="F192" s="36"/>
      <c r="G192" s="151"/>
      <c r="H192" s="100">
        <v>1684</v>
      </c>
    </row>
    <row r="193" spans="1:8" s="102" customFormat="1" ht="12.75">
      <c r="A193" s="101">
        <v>601080</v>
      </c>
      <c r="B193" s="80"/>
      <c r="C193" s="80"/>
      <c r="D193" s="80"/>
      <c r="E193" s="80" t="s">
        <v>213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134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214</v>
      </c>
      <c r="F195" s="80"/>
      <c r="G195" s="153"/>
      <c r="H195" s="98">
        <v>39</v>
      </c>
    </row>
    <row r="196" spans="1:8" s="102" customFormat="1" ht="12.75">
      <c r="A196" s="101">
        <v>608</v>
      </c>
      <c r="B196" s="80"/>
      <c r="C196" s="80"/>
      <c r="D196" s="80" t="s">
        <v>215</v>
      </c>
      <c r="E196" s="80"/>
      <c r="F196" s="80"/>
      <c r="G196" s="37">
        <v>729627</v>
      </c>
      <c r="H196" s="38">
        <v>56.2</v>
      </c>
    </row>
    <row r="197" spans="1:8" s="102" customFormat="1" ht="12.75">
      <c r="A197" s="101">
        <v>608099</v>
      </c>
      <c r="B197" s="80"/>
      <c r="C197" s="80"/>
      <c r="D197" s="80"/>
      <c r="E197" s="80" t="s">
        <v>216</v>
      </c>
      <c r="F197" s="80"/>
      <c r="G197" s="81">
        <v>729627</v>
      </c>
      <c r="H197" s="154"/>
    </row>
    <row r="198" spans="1:8" s="102" customFormat="1" ht="12.75">
      <c r="A198" s="101">
        <v>609</v>
      </c>
      <c r="B198" s="80"/>
      <c r="C198" s="80"/>
      <c r="D198" s="80" t="s">
        <v>217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218</v>
      </c>
      <c r="D199" s="73"/>
      <c r="E199" s="73"/>
      <c r="F199" s="73"/>
      <c r="G199" s="155">
        <v>585190</v>
      </c>
      <c r="H199" s="156">
        <f>H200+H201+H202+H203+H204</f>
        <v>231718.78</v>
      </c>
    </row>
    <row r="200" spans="1:8" ht="12.75">
      <c r="A200" s="92">
        <v>6500</v>
      </c>
      <c r="B200" s="94"/>
      <c r="C200" s="94"/>
      <c r="D200" s="94" t="s">
        <v>219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220</v>
      </c>
      <c r="E201" s="36"/>
      <c r="F201" s="36"/>
      <c r="G201" s="157"/>
      <c r="H201" s="98">
        <v>229078.11</v>
      </c>
    </row>
    <row r="202" spans="1:8" ht="12.75">
      <c r="A202" s="35">
        <v>6502</v>
      </c>
      <c r="B202" s="36"/>
      <c r="C202" s="94"/>
      <c r="D202" s="94" t="s">
        <v>221</v>
      </c>
      <c r="E202" s="36"/>
      <c r="F202" s="36"/>
      <c r="G202" s="157"/>
      <c r="H202" s="98">
        <v>2640.67</v>
      </c>
    </row>
    <row r="203" spans="1:8" ht="12.75">
      <c r="A203" s="35">
        <v>6503</v>
      </c>
      <c r="B203" s="36"/>
      <c r="C203" s="94"/>
      <c r="D203" s="94" t="s">
        <v>222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2441582</v>
      </c>
      <c r="H205" s="34">
        <f>H206+H213+H214+H215</f>
        <v>100582.02</v>
      </c>
    </row>
    <row r="206" spans="1:8" ht="12.75">
      <c r="A206" s="160">
        <v>155</v>
      </c>
      <c r="B206" s="48"/>
      <c r="C206" s="161" t="s">
        <v>224</v>
      </c>
      <c r="D206" s="162"/>
      <c r="E206" s="48"/>
      <c r="F206" s="48"/>
      <c r="G206" s="49">
        <v>2441582</v>
      </c>
      <c r="H206" s="60">
        <f>H207+H208+H209+H210+H211+H212</f>
        <v>100582.02</v>
      </c>
    </row>
    <row r="207" spans="1:8" ht="12.75">
      <c r="A207" s="163">
        <v>1550</v>
      </c>
      <c r="B207" s="36"/>
      <c r="C207" s="164"/>
      <c r="D207" s="165" t="s">
        <v>225</v>
      </c>
      <c r="E207" s="36"/>
      <c r="F207" s="36"/>
      <c r="G207" s="55"/>
      <c r="H207" s="38"/>
    </row>
    <row r="208" spans="1:8" ht="12.75">
      <c r="A208" s="163">
        <v>1551</v>
      </c>
      <c r="B208" s="36"/>
      <c r="C208" s="164"/>
      <c r="D208" s="165" t="s">
        <v>226</v>
      </c>
      <c r="E208" s="36"/>
      <c r="F208" s="36"/>
      <c r="G208" s="55"/>
      <c r="H208" s="38">
        <v>100582.02</v>
      </c>
    </row>
    <row r="209" spans="1:8" ht="12.75">
      <c r="A209" s="163">
        <v>1554</v>
      </c>
      <c r="B209" s="36"/>
      <c r="C209" s="164"/>
      <c r="D209" s="165" t="s">
        <v>227</v>
      </c>
      <c r="E209" s="36"/>
      <c r="F209" s="36"/>
      <c r="G209" s="55"/>
      <c r="H209" s="38"/>
    </row>
    <row r="210" spans="1:8" ht="12.75">
      <c r="A210" s="163">
        <v>1555</v>
      </c>
      <c r="B210" s="36"/>
      <c r="C210" s="164"/>
      <c r="D210" s="165" t="s">
        <v>228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229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230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231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232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233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256240</v>
      </c>
      <c r="H216" s="169">
        <f>H11-H126</f>
        <v>4011579.8999999985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-256240</v>
      </c>
      <c r="H217" s="169">
        <f>H218+H223+H228+H235+H243</f>
        <v>-4011579.9000000004</v>
      </c>
    </row>
    <row r="218" spans="1:8" ht="12.75">
      <c r="A218" s="170" t="s">
        <v>236</v>
      </c>
      <c r="B218" s="48" t="s">
        <v>237</v>
      </c>
      <c r="C218" s="48"/>
      <c r="D218" s="171"/>
      <c r="E218" s="48"/>
      <c r="F218" s="48"/>
      <c r="G218" s="49"/>
      <c r="H218" s="172">
        <f>SUM(H219:H222)</f>
        <v>-60320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>
        <f>-60000-320</f>
        <v>-60320</v>
      </c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2" t="s">
        <v>244</v>
      </c>
      <c r="B222" s="73"/>
      <c r="C222" s="73" t="s">
        <v>245</v>
      </c>
      <c r="D222" s="173"/>
      <c r="E222" s="73"/>
      <c r="F222" s="73"/>
      <c r="G222" s="55"/>
      <c r="H222" s="38"/>
    </row>
    <row r="223" spans="1:8" ht="12.75">
      <c r="A223" s="174" t="s">
        <v>246</v>
      </c>
      <c r="B223" s="36" t="s">
        <v>247</v>
      </c>
      <c r="C223" s="36"/>
      <c r="D223" s="56"/>
      <c r="E223" s="36"/>
      <c r="F223" s="36"/>
      <c r="G223" s="175"/>
      <c r="H223" s="176">
        <f>SUM(H224:H227)</f>
        <v>60000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>
        <v>60000</v>
      </c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2" t="s">
        <v>254</v>
      </c>
      <c r="B227" s="73"/>
      <c r="C227" s="73" t="s">
        <v>255</v>
      </c>
      <c r="D227" s="173"/>
      <c r="E227" s="73"/>
      <c r="F227" s="73"/>
      <c r="G227" s="177"/>
      <c r="H227" s="124"/>
    </row>
    <row r="228" spans="1:8" ht="12.75">
      <c r="A228" s="174" t="s">
        <v>256</v>
      </c>
      <c r="B228" s="36" t="s">
        <v>257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6"/>
      <c r="H229" s="82"/>
    </row>
    <row r="230" spans="1:8" ht="12.75">
      <c r="A230" s="174" t="s">
        <v>260</v>
      </c>
      <c r="B230" s="36"/>
      <c r="C230" s="36" t="s">
        <v>261</v>
      </c>
      <c r="D230" s="56"/>
      <c r="E230" s="36"/>
      <c r="F230" s="36"/>
      <c r="G230" s="166"/>
      <c r="H230" s="82"/>
    </row>
    <row r="231" spans="1:8" ht="12.75">
      <c r="A231" s="174" t="s">
        <v>262</v>
      </c>
      <c r="B231" s="36"/>
      <c r="C231" s="36" t="s">
        <v>263</v>
      </c>
      <c r="D231" s="56"/>
      <c r="E231" s="36"/>
      <c r="F231" s="36"/>
      <c r="G231" s="166"/>
      <c r="H231" s="82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6"/>
      <c r="H232" s="82"/>
    </row>
    <row r="233" spans="1:8" ht="12.75">
      <c r="A233" s="174" t="s">
        <v>266</v>
      </c>
      <c r="B233" s="36"/>
      <c r="C233" s="36" t="s">
        <v>267</v>
      </c>
      <c r="D233" s="56"/>
      <c r="E233" s="36"/>
      <c r="F233" s="36"/>
      <c r="G233" s="166"/>
      <c r="H233" s="82"/>
    </row>
    <row r="234" spans="1:8" ht="12.75">
      <c r="A234" s="179" t="s">
        <v>268</v>
      </c>
      <c r="B234" s="73"/>
      <c r="C234" s="73" t="s">
        <v>269</v>
      </c>
      <c r="D234" s="173"/>
      <c r="E234" s="73"/>
      <c r="F234" s="73"/>
      <c r="G234" s="180"/>
      <c r="H234" s="181"/>
    </row>
    <row r="235" spans="1:8" ht="12.75">
      <c r="A235" s="174" t="s">
        <v>270</v>
      </c>
      <c r="B235" s="36" t="s">
        <v>271</v>
      </c>
      <c r="C235" s="36"/>
      <c r="D235" s="56"/>
      <c r="E235" s="36"/>
      <c r="F235" s="36"/>
      <c r="G235" s="182">
        <f>G236+G237+G238+G239+G240+G241+G242</f>
        <v>-2325739</v>
      </c>
      <c r="H235" s="183">
        <f>H236+H237+H238+H239+H240+H241+H242</f>
        <v>-1162869.72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6"/>
      <c r="H236" s="82"/>
    </row>
    <row r="237" spans="1:8" ht="12.75">
      <c r="A237" s="174" t="s">
        <v>274</v>
      </c>
      <c r="B237" s="36"/>
      <c r="C237" s="36" t="s">
        <v>275</v>
      </c>
      <c r="D237" s="56"/>
      <c r="E237" s="36"/>
      <c r="F237" s="36"/>
      <c r="G237" s="166"/>
      <c r="H237" s="82"/>
    </row>
    <row r="238" spans="1:8" ht="12.75">
      <c r="A238" s="174" t="s">
        <v>276</v>
      </c>
      <c r="B238" s="36"/>
      <c r="C238" s="36" t="s">
        <v>277</v>
      </c>
      <c r="D238" s="56"/>
      <c r="E238" s="36"/>
      <c r="F238" s="36"/>
      <c r="G238" s="166"/>
      <c r="H238" s="82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6"/>
      <c r="H239" s="82"/>
    </row>
    <row r="240" spans="1:8" ht="12.75">
      <c r="A240" s="174" t="s">
        <v>280</v>
      </c>
      <c r="B240" s="36"/>
      <c r="C240" s="36" t="s">
        <v>281</v>
      </c>
      <c r="D240" s="56"/>
      <c r="E240" s="36"/>
      <c r="F240" s="36"/>
      <c r="G240" s="166">
        <v>-2325739</v>
      </c>
      <c r="H240" s="82">
        <v>-1162869.72</v>
      </c>
    </row>
    <row r="241" spans="1:8" ht="12.75">
      <c r="A241" s="174" t="s">
        <v>282</v>
      </c>
      <c r="B241" s="36"/>
      <c r="C241" s="36" t="s">
        <v>283</v>
      </c>
      <c r="D241" s="36"/>
      <c r="E241" s="36"/>
      <c r="F241" s="36"/>
      <c r="G241" s="166"/>
      <c r="H241" s="82"/>
    </row>
    <row r="242" spans="1:8" ht="13.5" thickBot="1">
      <c r="A242" s="184" t="s">
        <v>284</v>
      </c>
      <c r="B242" s="42"/>
      <c r="C242" s="42" t="s">
        <v>285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286</v>
      </c>
      <c r="C243" s="139"/>
      <c r="D243" s="139"/>
      <c r="E243" s="139"/>
      <c r="F243" s="139"/>
      <c r="G243" s="185">
        <f>G217-G218-G223-G228-G235</f>
        <v>2069499</v>
      </c>
      <c r="H243" s="186">
        <v>-2848390.18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7">
        <f>G245+G253+G254+G258+G277+G283+G294+G301+G327+G341</f>
        <v>38473666</v>
      </c>
      <c r="H244" s="34">
        <f>H245+H253+H254+H258+H277+H283+H294+H301+H327+H341</f>
        <v>17365580.799999997</v>
      </c>
    </row>
    <row r="245" spans="1:8" ht="13.5" thickBot="1">
      <c r="A245" s="187" t="s">
        <v>288</v>
      </c>
      <c r="B245" s="32" t="s">
        <v>289</v>
      </c>
      <c r="C245" s="32"/>
      <c r="D245" s="188"/>
      <c r="E245" s="188"/>
      <c r="F245" s="188"/>
      <c r="G245" s="189">
        <f>SUM(G246:G252)</f>
        <v>6305846</v>
      </c>
      <c r="H245" s="190">
        <f>SUM(H246:H252)</f>
        <v>2799212.78</v>
      </c>
    </row>
    <row r="246" spans="1:8" ht="12.75">
      <c r="A246" s="174" t="s">
        <v>290</v>
      </c>
      <c r="B246" s="36" t="s">
        <v>291</v>
      </c>
      <c r="C246" s="36"/>
      <c r="D246" s="40"/>
      <c r="E246" s="40"/>
      <c r="F246" s="40"/>
      <c r="G246" s="191">
        <v>475981</v>
      </c>
      <c r="H246" s="192">
        <v>237734.71</v>
      </c>
    </row>
    <row r="247" spans="1:8" ht="12.75">
      <c r="A247" s="174" t="s">
        <v>292</v>
      </c>
      <c r="B247" s="36" t="s">
        <v>293</v>
      </c>
      <c r="C247" s="36"/>
      <c r="D247" s="40"/>
      <c r="E247" s="40"/>
      <c r="F247" s="40"/>
      <c r="G247" s="191">
        <v>4171301</v>
      </c>
      <c r="H247" s="192">
        <v>2189525.79</v>
      </c>
    </row>
    <row r="248" spans="1:8" ht="12.75">
      <c r="A248" s="174" t="s">
        <v>294</v>
      </c>
      <c r="B248" s="36" t="s">
        <v>295</v>
      </c>
      <c r="C248" s="36"/>
      <c r="D248" s="40"/>
      <c r="E248" s="40"/>
      <c r="F248" s="40"/>
      <c r="G248" s="191"/>
      <c r="H248" s="192"/>
    </row>
    <row r="249" spans="1:8" ht="12.75">
      <c r="A249" s="193" t="s">
        <v>296</v>
      </c>
      <c r="B249" s="80" t="s">
        <v>216</v>
      </c>
      <c r="C249" s="80"/>
      <c r="D249" s="144"/>
      <c r="E249" s="144"/>
      <c r="F249" s="144"/>
      <c r="G249" s="191">
        <v>729627</v>
      </c>
      <c r="H249" s="194"/>
    </row>
    <row r="250" spans="1:8" ht="12.75">
      <c r="A250" s="174" t="s">
        <v>297</v>
      </c>
      <c r="B250" s="36" t="s">
        <v>298</v>
      </c>
      <c r="C250" s="36"/>
      <c r="D250" s="40"/>
      <c r="E250" s="40"/>
      <c r="F250" s="40"/>
      <c r="G250" s="191">
        <v>343747</v>
      </c>
      <c r="H250" s="192">
        <v>140233.5</v>
      </c>
    </row>
    <row r="251" spans="1:8" ht="12.75">
      <c r="A251" s="174" t="s">
        <v>299</v>
      </c>
      <c r="B251" s="36" t="s">
        <v>300</v>
      </c>
      <c r="C251" s="36"/>
      <c r="D251" s="40"/>
      <c r="E251" s="40"/>
      <c r="F251" s="40"/>
      <c r="G251" s="195">
        <f>G199</f>
        <v>585190</v>
      </c>
      <c r="H251" s="196">
        <f>H199</f>
        <v>231718.78</v>
      </c>
    </row>
    <row r="252" spans="1:8" ht="13.5" thickBot="1">
      <c r="A252" s="197"/>
      <c r="B252" s="42" t="s">
        <v>301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302</v>
      </c>
      <c r="B253" s="32" t="s">
        <v>303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304</v>
      </c>
      <c r="B254" s="32" t="s">
        <v>305</v>
      </c>
      <c r="C254" s="188"/>
      <c r="D254" s="188"/>
      <c r="E254" s="188"/>
      <c r="F254" s="188"/>
      <c r="G254" s="189">
        <f>SUM(G255:G257)</f>
        <v>10750</v>
      </c>
      <c r="H254" s="204">
        <f>SUM(H255:H257)</f>
        <v>1911</v>
      </c>
    </row>
    <row r="255" spans="1:8" ht="12.75">
      <c r="A255" s="174" t="s">
        <v>306</v>
      </c>
      <c r="B255" s="36" t="s">
        <v>307</v>
      </c>
      <c r="C255" s="40"/>
      <c r="D255" s="40"/>
      <c r="E255" s="40"/>
      <c r="F255" s="40"/>
      <c r="G255" s="191">
        <v>10750</v>
      </c>
      <c r="H255" s="192">
        <v>1911</v>
      </c>
    </row>
    <row r="256" spans="1:8" ht="12.75">
      <c r="A256" s="174" t="s">
        <v>308</v>
      </c>
      <c r="B256" s="36" t="s">
        <v>309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310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311</v>
      </c>
      <c r="B258" s="32" t="s">
        <v>312</v>
      </c>
      <c r="C258" s="188"/>
      <c r="D258" s="188"/>
      <c r="E258" s="188"/>
      <c r="F258" s="188"/>
      <c r="G258" s="189">
        <f>SUM(G259:G276)</f>
        <v>7234525</v>
      </c>
      <c r="H258" s="263">
        <f>SUM(H259:H276)</f>
        <v>2376062.95</v>
      </c>
    </row>
    <row r="259" spans="1:8" s="206" customFormat="1" ht="12.75">
      <c r="A259" s="193" t="s">
        <v>313</v>
      </c>
      <c r="B259" s="80" t="s">
        <v>314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315</v>
      </c>
      <c r="B260" s="36" t="s">
        <v>316</v>
      </c>
      <c r="C260" s="40"/>
      <c r="D260" s="40"/>
      <c r="E260" s="40"/>
      <c r="F260" s="40"/>
      <c r="G260" s="191">
        <v>968278</v>
      </c>
      <c r="H260" s="192">
        <v>474607.84</v>
      </c>
    </row>
    <row r="261" spans="1:8" ht="12.75">
      <c r="A261" s="174" t="s">
        <v>317</v>
      </c>
      <c r="B261" s="36" t="s">
        <v>318</v>
      </c>
      <c r="C261" s="40"/>
      <c r="D261" s="40"/>
      <c r="E261" s="40"/>
      <c r="F261" s="40"/>
      <c r="G261" s="191"/>
      <c r="H261" s="192"/>
    </row>
    <row r="262" spans="1:8" ht="12.75">
      <c r="A262" s="174" t="s">
        <v>319</v>
      </c>
      <c r="B262" s="36" t="s">
        <v>320</v>
      </c>
      <c r="C262" s="40"/>
      <c r="D262" s="40"/>
      <c r="E262" s="40"/>
      <c r="F262" s="40"/>
      <c r="G262" s="191">
        <v>318062</v>
      </c>
      <c r="H262" s="192">
        <v>158752.24</v>
      </c>
    </row>
    <row r="263" spans="1:8" ht="12.75">
      <c r="A263" s="174" t="s">
        <v>321</v>
      </c>
      <c r="B263" s="36" t="s">
        <v>322</v>
      </c>
      <c r="C263" s="40"/>
      <c r="D263" s="40"/>
      <c r="E263" s="40"/>
      <c r="F263" s="40"/>
      <c r="G263" s="191"/>
      <c r="H263" s="192"/>
    </row>
    <row r="264" spans="1:8" ht="12.75">
      <c r="A264" s="174" t="s">
        <v>323</v>
      </c>
      <c r="B264" s="36" t="s">
        <v>324</v>
      </c>
      <c r="C264" s="40"/>
      <c r="D264" s="40"/>
      <c r="E264" s="40"/>
      <c r="F264" s="40"/>
      <c r="G264" s="191"/>
      <c r="H264" s="192"/>
    </row>
    <row r="265" spans="1:8" ht="12.75">
      <c r="A265" s="174" t="s">
        <v>325</v>
      </c>
      <c r="B265" s="36" t="s">
        <v>326</v>
      </c>
      <c r="C265" s="40"/>
      <c r="D265" s="40"/>
      <c r="E265" s="40"/>
      <c r="F265" s="40"/>
      <c r="G265" s="191">
        <v>113021</v>
      </c>
      <c r="H265" s="192">
        <v>120093.5</v>
      </c>
    </row>
    <row r="266" spans="1:8" ht="12.75">
      <c r="A266" s="174" t="s">
        <v>327</v>
      </c>
      <c r="B266" s="90" t="s">
        <v>328</v>
      </c>
      <c r="C266" s="40"/>
      <c r="D266" s="40"/>
      <c r="E266" s="40"/>
      <c r="F266" s="40"/>
      <c r="G266" s="191">
        <v>3899703</v>
      </c>
      <c r="H266" s="192">
        <v>843420.6</v>
      </c>
    </row>
    <row r="267" spans="1:8" ht="12.75">
      <c r="A267" s="174" t="s">
        <v>329</v>
      </c>
      <c r="B267" s="36" t="s">
        <v>330</v>
      </c>
      <c r="C267" s="40"/>
      <c r="D267" s="40"/>
      <c r="E267" s="40"/>
      <c r="F267" s="40"/>
      <c r="G267" s="191"/>
      <c r="H267" s="192"/>
    </row>
    <row r="268" spans="1:8" ht="12.75">
      <c r="A268" s="174" t="s">
        <v>331</v>
      </c>
      <c r="B268" s="36" t="s">
        <v>332</v>
      </c>
      <c r="C268" s="40"/>
      <c r="D268" s="40"/>
      <c r="E268" s="40"/>
      <c r="F268" s="40"/>
      <c r="G268" s="191"/>
      <c r="H268" s="192"/>
    </row>
    <row r="269" spans="1:8" ht="12.75">
      <c r="A269" s="174" t="s">
        <v>333</v>
      </c>
      <c r="B269" s="36" t="s">
        <v>334</v>
      </c>
      <c r="C269" s="40"/>
      <c r="D269" s="40"/>
      <c r="E269" s="40"/>
      <c r="F269" s="40"/>
      <c r="G269" s="191"/>
      <c r="H269" s="192"/>
    </row>
    <row r="270" spans="1:8" ht="12.75">
      <c r="A270" s="174" t="s">
        <v>335</v>
      </c>
      <c r="B270" s="36" t="s">
        <v>336</v>
      </c>
      <c r="C270" s="40"/>
      <c r="D270" s="40"/>
      <c r="E270" s="40"/>
      <c r="F270" s="40"/>
      <c r="G270" s="191"/>
      <c r="H270" s="192"/>
    </row>
    <row r="271" spans="1:8" ht="12.75">
      <c r="A271" s="174" t="s">
        <v>337</v>
      </c>
      <c r="B271" s="36" t="s">
        <v>338</v>
      </c>
      <c r="C271" s="40"/>
      <c r="D271" s="40"/>
      <c r="E271" s="40"/>
      <c r="F271" s="40"/>
      <c r="G271" s="191"/>
      <c r="H271" s="192"/>
    </row>
    <row r="272" spans="1:8" ht="12.75">
      <c r="A272" s="174" t="s">
        <v>339</v>
      </c>
      <c r="B272" s="36" t="s">
        <v>340</v>
      </c>
      <c r="C272" s="40"/>
      <c r="D272" s="40"/>
      <c r="E272" s="40"/>
      <c r="F272" s="40"/>
      <c r="G272" s="191"/>
      <c r="H272" s="192"/>
    </row>
    <row r="273" spans="1:8" ht="12.75">
      <c r="A273" s="174" t="s">
        <v>341</v>
      </c>
      <c r="B273" s="36" t="s">
        <v>342</v>
      </c>
      <c r="C273" s="40"/>
      <c r="D273" s="40"/>
      <c r="E273" s="40"/>
      <c r="F273" s="40"/>
      <c r="G273" s="191"/>
      <c r="H273" s="192"/>
    </row>
    <row r="274" spans="1:8" ht="12.75">
      <c r="A274" s="174" t="s">
        <v>343</v>
      </c>
      <c r="B274" s="36" t="s">
        <v>344</v>
      </c>
      <c r="C274" s="40"/>
      <c r="D274" s="40"/>
      <c r="E274" s="40"/>
      <c r="F274" s="40"/>
      <c r="G274" s="191">
        <v>205506</v>
      </c>
      <c r="H274" s="192">
        <v>70800</v>
      </c>
    </row>
    <row r="275" spans="1:8" ht="12.75">
      <c r="A275" s="174" t="s">
        <v>345</v>
      </c>
      <c r="B275" s="36" t="s">
        <v>346</v>
      </c>
      <c r="C275" s="40"/>
      <c r="D275" s="40"/>
      <c r="E275" s="40"/>
      <c r="F275" s="40"/>
      <c r="G275" s="191">
        <v>1729955</v>
      </c>
      <c r="H275" s="192">
        <v>708388.77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348</v>
      </c>
      <c r="B277" s="32" t="s">
        <v>349</v>
      </c>
      <c r="C277" s="188"/>
      <c r="D277" s="188"/>
      <c r="E277" s="188"/>
      <c r="F277" s="188"/>
      <c r="G277" s="189">
        <f>SUM(G278:G282)</f>
        <v>1393285</v>
      </c>
      <c r="H277" s="204">
        <f>SUM(H278:H282)</f>
        <v>346930.77</v>
      </c>
    </row>
    <row r="278" spans="1:8" ht="12.75">
      <c r="A278" s="174" t="s">
        <v>350</v>
      </c>
      <c r="B278" s="36" t="s">
        <v>351</v>
      </c>
      <c r="C278" s="40"/>
      <c r="D278" s="40"/>
      <c r="E278" s="40"/>
      <c r="F278" s="40"/>
      <c r="G278" s="191">
        <v>150000</v>
      </c>
      <c r="H278" s="192">
        <v>2535.35</v>
      </c>
    </row>
    <row r="279" spans="1:8" ht="12.75">
      <c r="A279" s="174" t="s">
        <v>352</v>
      </c>
      <c r="B279" s="36" t="s">
        <v>353</v>
      </c>
      <c r="C279" s="40"/>
      <c r="D279" s="40"/>
      <c r="E279" s="40"/>
      <c r="F279" s="40"/>
      <c r="G279" s="191"/>
      <c r="H279" s="192"/>
    </row>
    <row r="280" spans="1:8" ht="12.75">
      <c r="A280" s="174" t="s">
        <v>354</v>
      </c>
      <c r="B280" s="36" t="s">
        <v>355</v>
      </c>
      <c r="C280" s="40"/>
      <c r="D280" s="40"/>
      <c r="E280" s="40"/>
      <c r="F280" s="40"/>
      <c r="G280" s="191"/>
      <c r="H280" s="192"/>
    </row>
    <row r="281" spans="1:8" ht="12.75">
      <c r="A281" s="174" t="s">
        <v>356</v>
      </c>
      <c r="B281" s="40" t="s">
        <v>357</v>
      </c>
      <c r="C281" s="40"/>
      <c r="D281" s="40"/>
      <c r="E281" s="40"/>
      <c r="F281" s="40"/>
      <c r="G281" s="191">
        <v>828278</v>
      </c>
      <c r="H281" s="192">
        <v>144189</v>
      </c>
    </row>
    <row r="282" spans="1:8" ht="13.5" thickBot="1">
      <c r="A282" s="197"/>
      <c r="B282" s="42" t="s">
        <v>358</v>
      </c>
      <c r="C282" s="199"/>
      <c r="D282" s="43"/>
      <c r="E282" s="43"/>
      <c r="F282" s="43"/>
      <c r="G282" s="200">
        <v>415007</v>
      </c>
      <c r="H282" s="201">
        <v>200206.42</v>
      </c>
    </row>
    <row r="283" spans="1:8" ht="13.5" thickBot="1">
      <c r="A283" s="187" t="s">
        <v>359</v>
      </c>
      <c r="B283" s="32" t="s">
        <v>360</v>
      </c>
      <c r="C283" s="188"/>
      <c r="D283" s="188"/>
      <c r="E283" s="188"/>
      <c r="F283" s="188"/>
      <c r="G283" s="189">
        <f>SUM(G284:G293)</f>
        <v>3111656</v>
      </c>
      <c r="H283" s="190">
        <f>SUM(H284:H293)</f>
        <v>1143764.97</v>
      </c>
    </row>
    <row r="284" spans="1:8" ht="12.75">
      <c r="A284" s="174" t="s">
        <v>361</v>
      </c>
      <c r="B284" s="36" t="s">
        <v>362</v>
      </c>
      <c r="C284" s="40"/>
      <c r="D284" s="40"/>
      <c r="E284" s="40"/>
      <c r="F284" s="40"/>
      <c r="G284" s="191">
        <v>250000</v>
      </c>
      <c r="H284" s="192"/>
    </row>
    <row r="285" spans="1:8" ht="12.75">
      <c r="A285" s="174" t="s">
        <v>363</v>
      </c>
      <c r="B285" s="36" t="s">
        <v>364</v>
      </c>
      <c r="C285" s="40"/>
      <c r="D285" s="40"/>
      <c r="E285" s="40"/>
      <c r="F285" s="40"/>
      <c r="G285" s="191">
        <v>333266</v>
      </c>
      <c r="H285" s="192">
        <v>174763.69</v>
      </c>
    </row>
    <row r="286" spans="1:8" ht="12.75">
      <c r="A286" s="174" t="s">
        <v>365</v>
      </c>
      <c r="B286" s="36" t="s">
        <v>366</v>
      </c>
      <c r="C286" s="40"/>
      <c r="D286" s="40"/>
      <c r="E286" s="40"/>
      <c r="F286" s="40"/>
      <c r="G286" s="191">
        <v>1745548</v>
      </c>
      <c r="H286" s="192">
        <v>407920</v>
      </c>
    </row>
    <row r="287" spans="1:8" ht="12.75">
      <c r="A287" s="174" t="s">
        <v>367</v>
      </c>
      <c r="B287" s="36" t="s">
        <v>368</v>
      </c>
      <c r="C287" s="40"/>
      <c r="D287" s="40"/>
      <c r="E287" s="40"/>
      <c r="F287" s="40"/>
      <c r="G287" s="191">
        <v>286242</v>
      </c>
      <c r="H287" s="192">
        <v>196041.28</v>
      </c>
    </row>
    <row r="288" spans="1:8" ht="12.75">
      <c r="A288" s="174" t="s">
        <v>369</v>
      </c>
      <c r="B288" s="36" t="s">
        <v>370</v>
      </c>
      <c r="C288" s="40"/>
      <c r="D288" s="40"/>
      <c r="E288" s="40"/>
      <c r="F288" s="40"/>
      <c r="G288" s="191"/>
      <c r="H288" s="192"/>
    </row>
    <row r="289" spans="1:8" ht="12.75">
      <c r="A289" s="174" t="s">
        <v>371</v>
      </c>
      <c r="B289" s="36" t="s">
        <v>372</v>
      </c>
      <c r="C289" s="40"/>
      <c r="D289" s="40"/>
      <c r="E289" s="40"/>
      <c r="F289" s="40"/>
      <c r="G289" s="191">
        <v>240000</v>
      </c>
      <c r="H289" s="192">
        <v>240000</v>
      </c>
    </row>
    <row r="290" spans="1:8" ht="12.75">
      <c r="A290" s="174" t="s">
        <v>373</v>
      </c>
      <c r="B290" s="36" t="s">
        <v>374</v>
      </c>
      <c r="C290" s="40"/>
      <c r="D290" s="40"/>
      <c r="E290" s="40"/>
      <c r="F290" s="40"/>
      <c r="G290" s="191">
        <v>20600</v>
      </c>
      <c r="H290" s="192">
        <v>12960</v>
      </c>
    </row>
    <row r="291" spans="1:8" ht="12.75">
      <c r="A291" s="174" t="s">
        <v>375</v>
      </c>
      <c r="B291" s="36" t="s">
        <v>376</v>
      </c>
      <c r="C291" s="40"/>
      <c r="D291" s="40"/>
      <c r="E291" s="40"/>
      <c r="F291" s="40"/>
      <c r="G291" s="191">
        <v>236000</v>
      </c>
      <c r="H291" s="192">
        <v>112080</v>
      </c>
    </row>
    <row r="292" spans="1:8" ht="12.75">
      <c r="A292" s="174" t="s">
        <v>377</v>
      </c>
      <c r="B292" s="36" t="s">
        <v>378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379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380</v>
      </c>
      <c r="B294" s="32" t="s">
        <v>381</v>
      </c>
      <c r="C294" s="188"/>
      <c r="D294" s="188"/>
      <c r="E294" s="188"/>
      <c r="F294" s="188"/>
      <c r="G294" s="189">
        <f>SUM(G295:G300)</f>
        <v>33887</v>
      </c>
      <c r="H294" s="190">
        <f>SUM(H295:H300)</f>
        <v>21812.02</v>
      </c>
    </row>
    <row r="295" spans="1:8" ht="12.75">
      <c r="A295" s="174" t="s">
        <v>382</v>
      </c>
      <c r="B295" s="36" t="s">
        <v>383</v>
      </c>
      <c r="C295" s="40"/>
      <c r="D295" s="40"/>
      <c r="E295" s="40"/>
      <c r="F295" s="40"/>
      <c r="G295" s="191"/>
      <c r="H295" s="192"/>
    </row>
    <row r="296" spans="1:8" ht="12.75">
      <c r="A296" s="174" t="s">
        <v>384</v>
      </c>
      <c r="B296" s="36" t="s">
        <v>385</v>
      </c>
      <c r="C296" s="40"/>
      <c r="D296" s="40"/>
      <c r="E296" s="40"/>
      <c r="F296" s="40"/>
      <c r="G296" s="191">
        <v>33887</v>
      </c>
      <c r="H296" s="192">
        <v>21812.02</v>
      </c>
    </row>
    <row r="297" spans="1:8" ht="12.75">
      <c r="A297" s="174" t="s">
        <v>386</v>
      </c>
      <c r="B297" s="36" t="s">
        <v>387</v>
      </c>
      <c r="C297" s="40"/>
      <c r="D297" s="40"/>
      <c r="E297" s="40"/>
      <c r="F297" s="40"/>
      <c r="G297" s="191"/>
      <c r="H297" s="192"/>
    </row>
    <row r="298" spans="1:8" ht="12.75">
      <c r="A298" s="174" t="s">
        <v>388</v>
      </c>
      <c r="B298" s="36" t="s">
        <v>389</v>
      </c>
      <c r="C298" s="40"/>
      <c r="D298" s="40"/>
      <c r="E298" s="40"/>
      <c r="F298" s="40"/>
      <c r="G298" s="191"/>
      <c r="H298" s="192"/>
    </row>
    <row r="299" spans="1:8" ht="12.75">
      <c r="A299" s="174" t="s">
        <v>390</v>
      </c>
      <c r="B299" s="36" t="s">
        <v>391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392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393</v>
      </c>
      <c r="B301" s="32" t="s">
        <v>394</v>
      </c>
      <c r="C301" s="188"/>
      <c r="D301" s="188"/>
      <c r="E301" s="188"/>
      <c r="F301" s="188"/>
      <c r="G301" s="189">
        <f>SUM(G302:G326)</f>
        <v>4396815</v>
      </c>
      <c r="H301" s="190">
        <f>SUM(H302:H326)</f>
        <v>2389517.39</v>
      </c>
    </row>
    <row r="302" spans="1:8" ht="12.75">
      <c r="A302" s="170" t="s">
        <v>395</v>
      </c>
      <c r="B302" s="48" t="s">
        <v>396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397</v>
      </c>
      <c r="B303" s="36" t="s">
        <v>398</v>
      </c>
      <c r="C303" s="40"/>
      <c r="D303" s="40"/>
      <c r="E303" s="40"/>
      <c r="F303" s="40"/>
      <c r="G303" s="191"/>
      <c r="H303" s="192"/>
    </row>
    <row r="304" spans="1:8" ht="12.75">
      <c r="A304" s="174" t="s">
        <v>399</v>
      </c>
      <c r="B304" s="36" t="s">
        <v>400</v>
      </c>
      <c r="C304" s="40"/>
      <c r="D304" s="40"/>
      <c r="E304" s="40"/>
      <c r="F304" s="40"/>
      <c r="G304" s="191"/>
      <c r="H304" s="192"/>
    </row>
    <row r="305" spans="1:8" ht="12.75">
      <c r="A305" s="193" t="s">
        <v>401</v>
      </c>
      <c r="B305" s="80" t="s">
        <v>402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403</v>
      </c>
      <c r="B306" s="36" t="s">
        <v>404</v>
      </c>
      <c r="C306" s="40"/>
      <c r="D306" s="40"/>
      <c r="E306" s="40"/>
      <c r="F306" s="40"/>
      <c r="G306" s="191">
        <v>94000</v>
      </c>
      <c r="H306" s="192">
        <v>50850</v>
      </c>
    </row>
    <row r="307" spans="1:8" ht="12.75">
      <c r="A307" s="174" t="s">
        <v>405</v>
      </c>
      <c r="B307" s="36" t="s">
        <v>406</v>
      </c>
      <c r="C307" s="40"/>
      <c r="D307" s="40"/>
      <c r="E307" s="40"/>
      <c r="F307" s="40"/>
      <c r="G307" s="191">
        <v>32000</v>
      </c>
      <c r="H307" s="192">
        <v>12789</v>
      </c>
    </row>
    <row r="308" spans="1:8" ht="12.75">
      <c r="A308" s="193" t="s">
        <v>407</v>
      </c>
      <c r="B308" s="80" t="s">
        <v>408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409</v>
      </c>
      <c r="B309" s="36" t="s">
        <v>410</v>
      </c>
      <c r="C309" s="40"/>
      <c r="D309" s="40"/>
      <c r="E309" s="40"/>
      <c r="F309" s="40"/>
      <c r="G309" s="191"/>
      <c r="H309" s="192"/>
    </row>
    <row r="310" spans="1:8" ht="12.75">
      <c r="A310" s="174" t="s">
        <v>411</v>
      </c>
      <c r="B310" s="36" t="s">
        <v>412</v>
      </c>
      <c r="C310" s="40"/>
      <c r="D310" s="40"/>
      <c r="E310" s="40"/>
      <c r="F310" s="40"/>
      <c r="G310" s="191"/>
      <c r="H310" s="192"/>
    </row>
    <row r="311" spans="1:8" ht="12.75">
      <c r="A311" s="174" t="s">
        <v>413</v>
      </c>
      <c r="B311" s="36" t="s">
        <v>414</v>
      </c>
      <c r="C311" s="40"/>
      <c r="D311" s="40"/>
      <c r="E311" s="40"/>
      <c r="F311" s="40"/>
      <c r="G311" s="191">
        <v>1227789</v>
      </c>
      <c r="H311" s="192">
        <v>599417.8</v>
      </c>
    </row>
    <row r="312" spans="1:8" ht="12.75">
      <c r="A312" s="174" t="s">
        <v>415</v>
      </c>
      <c r="B312" s="36" t="s">
        <v>416</v>
      </c>
      <c r="C312" s="40"/>
      <c r="D312" s="40"/>
      <c r="E312" s="40"/>
      <c r="F312" s="40"/>
      <c r="G312" s="191">
        <v>1196206</v>
      </c>
      <c r="H312" s="192">
        <v>700662.96</v>
      </c>
    </row>
    <row r="313" spans="1:8" ht="12.75">
      <c r="A313" s="174" t="s">
        <v>417</v>
      </c>
      <c r="B313" s="36" t="s">
        <v>418</v>
      </c>
      <c r="C313" s="40"/>
      <c r="D313" s="40"/>
      <c r="E313" s="40"/>
      <c r="F313" s="40"/>
      <c r="G313" s="191">
        <v>765410</v>
      </c>
      <c r="H313" s="192">
        <v>440757.75</v>
      </c>
    </row>
    <row r="314" spans="1:8" ht="12.75">
      <c r="A314" s="174" t="s">
        <v>419</v>
      </c>
      <c r="B314" s="36" t="s">
        <v>420</v>
      </c>
      <c r="C314" s="40"/>
      <c r="D314" s="40"/>
      <c r="E314" s="40"/>
      <c r="F314" s="40"/>
      <c r="G314" s="191"/>
      <c r="H314" s="192"/>
    </row>
    <row r="315" spans="1:8" ht="12.75">
      <c r="A315" s="174" t="s">
        <v>421</v>
      </c>
      <c r="B315" s="36" t="s">
        <v>422</v>
      </c>
      <c r="C315" s="40"/>
      <c r="D315" s="40"/>
      <c r="E315" s="40"/>
      <c r="F315" s="40"/>
      <c r="G315" s="191"/>
      <c r="H315" s="192"/>
    </row>
    <row r="316" spans="1:8" ht="12.75">
      <c r="A316" s="174" t="s">
        <v>423</v>
      </c>
      <c r="B316" s="36" t="s">
        <v>424</v>
      </c>
      <c r="C316" s="40"/>
      <c r="D316" s="40"/>
      <c r="E316" s="40"/>
      <c r="F316" s="40"/>
      <c r="G316" s="191"/>
      <c r="H316" s="192"/>
    </row>
    <row r="317" spans="1:8" ht="12.75">
      <c r="A317" s="174" t="s">
        <v>425</v>
      </c>
      <c r="B317" s="36" t="s">
        <v>426</v>
      </c>
      <c r="C317" s="40"/>
      <c r="D317" s="40"/>
      <c r="E317" s="40"/>
      <c r="F317" s="40"/>
      <c r="G317" s="191"/>
      <c r="H317" s="192"/>
    </row>
    <row r="318" spans="1:8" ht="12.75">
      <c r="A318" s="174" t="s">
        <v>427</v>
      </c>
      <c r="B318" s="36" t="s">
        <v>428</v>
      </c>
      <c r="C318" s="40"/>
      <c r="D318" s="40"/>
      <c r="E318" s="40"/>
      <c r="F318" s="40"/>
      <c r="G318" s="191">
        <v>418273</v>
      </c>
      <c r="H318" s="192">
        <v>214927.34</v>
      </c>
    </row>
    <row r="319" spans="1:8" ht="12.75">
      <c r="A319" s="174" t="s">
        <v>429</v>
      </c>
      <c r="B319" s="36" t="s">
        <v>430</v>
      </c>
      <c r="C319" s="40"/>
      <c r="D319" s="40"/>
      <c r="E319" s="40"/>
      <c r="F319" s="40"/>
      <c r="G319" s="191">
        <v>93000</v>
      </c>
      <c r="H319" s="192">
        <v>56000</v>
      </c>
    </row>
    <row r="320" spans="1:8" ht="12.75">
      <c r="A320" s="174" t="s">
        <v>431</v>
      </c>
      <c r="B320" s="36" t="s">
        <v>432</v>
      </c>
      <c r="C320" s="40"/>
      <c r="D320" s="40"/>
      <c r="E320" s="40"/>
      <c r="F320" s="40"/>
      <c r="G320" s="191"/>
      <c r="H320" s="192"/>
    </row>
    <row r="321" spans="1:8" ht="12.75">
      <c r="A321" s="174" t="s">
        <v>433</v>
      </c>
      <c r="B321" s="36" t="s">
        <v>434</v>
      </c>
      <c r="C321" s="40"/>
      <c r="D321" s="40"/>
      <c r="E321" s="40"/>
      <c r="F321" s="40"/>
      <c r="G321" s="191"/>
      <c r="H321" s="192"/>
    </row>
    <row r="322" spans="1:8" ht="12.75">
      <c r="A322" s="193" t="s">
        <v>435</v>
      </c>
      <c r="B322" s="80" t="s">
        <v>436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437</v>
      </c>
      <c r="B323" s="36" t="s">
        <v>438</v>
      </c>
      <c r="C323" s="40"/>
      <c r="D323" s="40"/>
      <c r="E323" s="40"/>
      <c r="F323" s="40"/>
      <c r="G323" s="191">
        <v>125922</v>
      </c>
      <c r="H323" s="192">
        <v>65801</v>
      </c>
    </row>
    <row r="324" spans="1:8" ht="12.75">
      <c r="A324" s="174" t="s">
        <v>439</v>
      </c>
      <c r="B324" s="36" t="s">
        <v>440</v>
      </c>
      <c r="C324" s="40"/>
      <c r="D324" s="40"/>
      <c r="E324" s="40"/>
      <c r="F324" s="40"/>
      <c r="G324" s="191"/>
      <c r="H324" s="192"/>
    </row>
    <row r="325" spans="1:8" ht="12.75">
      <c r="A325" s="174" t="s">
        <v>441</v>
      </c>
      <c r="B325" s="36" t="s">
        <v>442</v>
      </c>
      <c r="C325" s="40"/>
      <c r="D325" s="40"/>
      <c r="E325" s="40"/>
      <c r="F325" s="40"/>
      <c r="G325" s="191">
        <v>444215</v>
      </c>
      <c r="H325" s="192">
        <v>248311.54</v>
      </c>
    </row>
    <row r="326" spans="1:8" ht="13.5" thickBot="1">
      <c r="A326" s="197"/>
      <c r="B326" s="42" t="s">
        <v>443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444</v>
      </c>
      <c r="B327" s="32" t="s">
        <v>445</v>
      </c>
      <c r="C327" s="188"/>
      <c r="D327" s="188"/>
      <c r="E327" s="188"/>
      <c r="F327" s="188"/>
      <c r="G327" s="189">
        <f>SUM(G328:G340)</f>
        <v>12587383</v>
      </c>
      <c r="H327" s="204">
        <f>SUM(H328:H340)</f>
        <v>6746795.11</v>
      </c>
    </row>
    <row r="328" spans="1:8" ht="12.75">
      <c r="A328" s="174" t="s">
        <v>446</v>
      </c>
      <c r="B328" s="36" t="s">
        <v>447</v>
      </c>
      <c r="C328" s="40"/>
      <c r="D328" s="40"/>
      <c r="E328" s="40"/>
      <c r="F328" s="40"/>
      <c r="G328" s="191">
        <v>4752138</v>
      </c>
      <c r="H328" s="192">
        <v>2218809.92</v>
      </c>
    </row>
    <row r="329" spans="1:8" ht="12.75">
      <c r="A329" s="193" t="s">
        <v>448</v>
      </c>
      <c r="B329" s="80" t="s">
        <v>449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450</v>
      </c>
      <c r="B330" s="80" t="s">
        <v>451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452</v>
      </c>
      <c r="B331" s="80" t="s">
        <v>453</v>
      </c>
      <c r="C331" s="144"/>
      <c r="D331" s="144"/>
      <c r="E331" s="144"/>
      <c r="F331" s="144"/>
      <c r="G331" s="191">
        <v>7019751</v>
      </c>
      <c r="H331" s="192">
        <v>4030214.49</v>
      </c>
    </row>
    <row r="332" spans="1:8" ht="12.75">
      <c r="A332" s="193" t="s">
        <v>454</v>
      </c>
      <c r="B332" s="80" t="s">
        <v>455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456</v>
      </c>
      <c r="B333" s="36" t="s">
        <v>457</v>
      </c>
      <c r="C333" s="40"/>
      <c r="D333" s="40"/>
      <c r="E333" s="40"/>
      <c r="F333" s="40"/>
      <c r="G333" s="191"/>
      <c r="H333" s="192"/>
    </row>
    <row r="334" spans="1:8" ht="12.75">
      <c r="A334" s="174" t="s">
        <v>458</v>
      </c>
      <c r="B334" s="36" t="s">
        <v>459</v>
      </c>
      <c r="C334" s="40"/>
      <c r="D334" s="40"/>
      <c r="E334" s="40"/>
      <c r="F334" s="40"/>
      <c r="G334" s="191"/>
      <c r="H334" s="192"/>
    </row>
    <row r="335" spans="1:8" ht="12.75">
      <c r="A335" s="174" t="s">
        <v>460</v>
      </c>
      <c r="B335" s="36" t="s">
        <v>461</v>
      </c>
      <c r="C335" s="40"/>
      <c r="D335" s="40"/>
      <c r="E335" s="40"/>
      <c r="F335" s="40"/>
      <c r="G335" s="191"/>
      <c r="H335" s="192"/>
    </row>
    <row r="336" spans="1:8" ht="12.75">
      <c r="A336" s="174" t="s">
        <v>462</v>
      </c>
      <c r="B336" s="36" t="s">
        <v>549</v>
      </c>
      <c r="C336" s="40"/>
      <c r="D336" s="40"/>
      <c r="E336" s="40"/>
      <c r="F336" s="40"/>
      <c r="G336" s="191"/>
      <c r="H336" s="192"/>
    </row>
    <row r="337" spans="1:8" ht="12.75">
      <c r="A337" s="174" t="s">
        <v>463</v>
      </c>
      <c r="B337" s="36" t="s">
        <v>464</v>
      </c>
      <c r="C337" s="40"/>
      <c r="D337" s="40"/>
      <c r="E337" s="40"/>
      <c r="F337" s="40"/>
      <c r="G337" s="191">
        <v>695494</v>
      </c>
      <c r="H337" s="192">
        <v>445078.32</v>
      </c>
    </row>
    <row r="338" spans="1:8" ht="12.75">
      <c r="A338" s="193" t="s">
        <v>465</v>
      </c>
      <c r="B338" s="144" t="s">
        <v>466</v>
      </c>
      <c r="C338" s="144"/>
      <c r="D338" s="144"/>
      <c r="E338" s="144"/>
      <c r="F338" s="144"/>
      <c r="G338" s="191">
        <v>120000</v>
      </c>
      <c r="H338" s="192">
        <v>52692.38</v>
      </c>
    </row>
    <row r="339" spans="1:8" ht="12.75">
      <c r="A339" s="193" t="s">
        <v>467</v>
      </c>
      <c r="B339" s="144" t="s">
        <v>468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469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470</v>
      </c>
      <c r="B341" s="32" t="s">
        <v>471</v>
      </c>
      <c r="C341" s="188"/>
      <c r="D341" s="188"/>
      <c r="E341" s="188"/>
      <c r="F341" s="188"/>
      <c r="G341" s="189">
        <f>SUM(G342:G357)</f>
        <v>3399519</v>
      </c>
      <c r="H341" s="190">
        <f>SUM(H342:H357)</f>
        <v>1539573.81</v>
      </c>
    </row>
    <row r="342" spans="1:8" ht="12.75">
      <c r="A342" s="193" t="s">
        <v>472</v>
      </c>
      <c r="B342" s="80" t="s">
        <v>473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474</v>
      </c>
      <c r="B343" s="36" t="s">
        <v>475</v>
      </c>
      <c r="C343" s="40"/>
      <c r="D343" s="40"/>
      <c r="E343" s="40"/>
      <c r="F343" s="40"/>
      <c r="G343" s="191"/>
      <c r="H343" s="192"/>
    </row>
    <row r="344" spans="1:8" ht="12.75">
      <c r="A344" s="174" t="s">
        <v>476</v>
      </c>
      <c r="B344" s="36" t="s">
        <v>477</v>
      </c>
      <c r="C344" s="40"/>
      <c r="D344" s="40"/>
      <c r="E344" s="40"/>
      <c r="F344" s="40"/>
      <c r="G344" s="191">
        <v>448151</v>
      </c>
      <c r="H344" s="192">
        <v>187562.3</v>
      </c>
    </row>
    <row r="345" spans="1:8" ht="12.75">
      <c r="A345" s="174" t="s">
        <v>478</v>
      </c>
      <c r="B345" s="36" t="s">
        <v>479</v>
      </c>
      <c r="C345" s="40"/>
      <c r="D345" s="40"/>
      <c r="E345" s="40"/>
      <c r="F345" s="40"/>
      <c r="G345" s="191">
        <v>449652</v>
      </c>
      <c r="H345" s="192">
        <v>213627</v>
      </c>
    </row>
    <row r="346" spans="1:8" ht="12.75">
      <c r="A346" s="174" t="s">
        <v>480</v>
      </c>
      <c r="B346" s="36" t="s">
        <v>481</v>
      </c>
      <c r="C346" s="40"/>
      <c r="D346" s="40"/>
      <c r="E346" s="40"/>
      <c r="F346" s="40"/>
      <c r="G346" s="191">
        <v>74400</v>
      </c>
      <c r="H346" s="192">
        <v>7995</v>
      </c>
    </row>
    <row r="347" spans="1:8" ht="12.75">
      <c r="A347" s="193" t="s">
        <v>482</v>
      </c>
      <c r="B347" s="80" t="s">
        <v>483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484</v>
      </c>
      <c r="B348" s="36" t="s">
        <v>485</v>
      </c>
      <c r="C348" s="40"/>
      <c r="D348" s="40"/>
      <c r="E348" s="40"/>
      <c r="F348" s="40"/>
      <c r="G348" s="191"/>
      <c r="H348" s="192"/>
    </row>
    <row r="349" spans="1:8" ht="12.75">
      <c r="A349" s="174" t="s">
        <v>486</v>
      </c>
      <c r="B349" s="36" t="s">
        <v>487</v>
      </c>
      <c r="C349" s="40"/>
      <c r="D349" s="40"/>
      <c r="E349" s="40"/>
      <c r="F349" s="40"/>
      <c r="G349" s="191"/>
      <c r="H349" s="192"/>
    </row>
    <row r="350" spans="1:8" ht="12.75">
      <c r="A350" s="174" t="s">
        <v>488</v>
      </c>
      <c r="B350" s="36" t="s">
        <v>489</v>
      </c>
      <c r="C350" s="40"/>
      <c r="D350" s="40"/>
      <c r="E350" s="40"/>
      <c r="F350" s="40"/>
      <c r="G350" s="191">
        <v>584800</v>
      </c>
      <c r="H350" s="192">
        <v>201400</v>
      </c>
    </row>
    <row r="351" spans="1:8" ht="12.75">
      <c r="A351" s="174" t="s">
        <v>490</v>
      </c>
      <c r="B351" s="36" t="s">
        <v>491</v>
      </c>
      <c r="C351" s="40"/>
      <c r="D351" s="40"/>
      <c r="E351" s="40"/>
      <c r="F351" s="40"/>
      <c r="G351" s="191">
        <v>125128</v>
      </c>
      <c r="H351" s="192">
        <v>66890</v>
      </c>
    </row>
    <row r="352" spans="1:8" ht="12.75">
      <c r="A352" s="174" t="s">
        <v>492</v>
      </c>
      <c r="B352" s="36" t="s">
        <v>493</v>
      </c>
      <c r="C352" s="40"/>
      <c r="D352" s="40"/>
      <c r="E352" s="40"/>
      <c r="F352" s="40"/>
      <c r="G352" s="191"/>
      <c r="H352" s="192"/>
    </row>
    <row r="353" spans="1:8" ht="12.75">
      <c r="A353" s="174" t="s">
        <v>494</v>
      </c>
      <c r="B353" s="36" t="s">
        <v>495</v>
      </c>
      <c r="C353" s="40"/>
      <c r="D353" s="40"/>
      <c r="E353" s="40"/>
      <c r="F353" s="40"/>
      <c r="G353" s="191"/>
      <c r="H353" s="192"/>
    </row>
    <row r="354" spans="1:8" ht="12.75">
      <c r="A354" s="174" t="s">
        <v>496</v>
      </c>
      <c r="B354" s="40" t="s">
        <v>497</v>
      </c>
      <c r="C354" s="40"/>
      <c r="D354" s="40"/>
      <c r="E354" s="40"/>
      <c r="F354" s="40"/>
      <c r="G354" s="191">
        <v>641128</v>
      </c>
      <c r="H354" s="213">
        <v>347565.5</v>
      </c>
    </row>
    <row r="355" spans="1:8" ht="12.75">
      <c r="A355" s="174" t="s">
        <v>498</v>
      </c>
      <c r="B355" s="36" t="s">
        <v>499</v>
      </c>
      <c r="C355" s="40"/>
      <c r="D355" s="40"/>
      <c r="E355" s="40"/>
      <c r="F355" s="40"/>
      <c r="G355" s="191">
        <v>26775</v>
      </c>
      <c r="H355" s="192">
        <v>5942</v>
      </c>
    </row>
    <row r="356" spans="1:8" ht="12.75">
      <c r="A356" s="174" t="s">
        <v>500</v>
      </c>
      <c r="B356" s="36" t="s">
        <v>501</v>
      </c>
      <c r="C356" s="40"/>
      <c r="D356" s="40"/>
      <c r="E356" s="40"/>
      <c r="F356" s="40"/>
      <c r="G356" s="191">
        <v>1049485</v>
      </c>
      <c r="H356" s="192">
        <v>508592.01</v>
      </c>
    </row>
    <row r="357" spans="1:8" ht="12.75">
      <c r="A357" s="197"/>
      <c r="B357" s="36" t="s">
        <v>502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503</v>
      </c>
      <c r="D360" s="218"/>
      <c r="E360" s="219"/>
      <c r="F360" s="220"/>
      <c r="G360" s="221" t="s">
        <v>504</v>
      </c>
      <c r="H360" s="222" t="s">
        <v>505</v>
      </c>
    </row>
    <row r="361" spans="1:8" ht="12.75">
      <c r="A361" s="163">
        <v>81</v>
      </c>
      <c r="B361" s="223"/>
      <c r="C361" s="224" t="s">
        <v>506</v>
      </c>
      <c r="D361" s="164"/>
      <c r="E361" s="164"/>
      <c r="F361" s="137"/>
      <c r="G361" s="95">
        <f>G362+G363+G364+G365+G366+G367+G369</f>
        <v>11628690.4</v>
      </c>
      <c r="H361" s="60">
        <f>H362+H363+H364+H365+H366+H367+H369</f>
        <v>10465820.680000002</v>
      </c>
    </row>
    <row r="362" spans="1:8" ht="12.75">
      <c r="A362" s="163">
        <v>811</v>
      </c>
      <c r="B362" s="223"/>
      <c r="C362" s="164"/>
      <c r="D362" s="164" t="s">
        <v>507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508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509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510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511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512</v>
      </c>
      <c r="E367" s="165"/>
      <c r="F367" s="137"/>
      <c r="G367" s="37">
        <v>11628690.4</v>
      </c>
      <c r="H367" s="38">
        <f>10659632.3-193811.62</f>
        <v>10465820.680000002</v>
      </c>
    </row>
    <row r="368" spans="1:8" ht="12.75">
      <c r="A368" s="225"/>
      <c r="B368" s="226"/>
      <c r="C368" s="227"/>
      <c r="D368" s="227"/>
      <c r="E368" s="228" t="s">
        <v>513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514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515</v>
      </c>
      <c r="D370" s="164"/>
      <c r="E370" s="234"/>
      <c r="F370" s="137"/>
      <c r="G370" s="235">
        <f>G371+G378+G379+G380+G381+G382+G383+G384</f>
        <v>4903611.71</v>
      </c>
      <c r="H370" s="236">
        <f>H371+H378+H379+H380+H381+H382+H383+H384</f>
        <v>7752001.89</v>
      </c>
    </row>
    <row r="371" spans="1:8" ht="12.75">
      <c r="A371" s="163">
        <v>821</v>
      </c>
      <c r="B371" s="223"/>
      <c r="C371" s="164"/>
      <c r="D371" s="164" t="s">
        <v>516</v>
      </c>
      <c r="E371" s="164"/>
      <c r="F371" s="137"/>
      <c r="G371" s="95">
        <f>SUM(G372:G373)</f>
        <v>4203611.71</v>
      </c>
      <c r="H371" s="85">
        <f>SUM(H372:H373)</f>
        <v>7052001.89</v>
      </c>
    </row>
    <row r="372" spans="1:8" ht="12.75">
      <c r="A372" s="163" t="s">
        <v>517</v>
      </c>
      <c r="B372" s="223"/>
      <c r="C372" s="164"/>
      <c r="D372" s="164"/>
      <c r="E372" s="164" t="s">
        <v>518</v>
      </c>
      <c r="F372" s="137"/>
      <c r="G372" s="37">
        <v>2951921</v>
      </c>
      <c r="H372" s="38">
        <v>2134112</v>
      </c>
    </row>
    <row r="373" spans="1:8" ht="12.75">
      <c r="A373" s="163" t="s">
        <v>519</v>
      </c>
      <c r="B373" s="223"/>
      <c r="C373" s="164"/>
      <c r="D373" s="164"/>
      <c r="E373" s="164" t="s">
        <v>520</v>
      </c>
      <c r="F373" s="137"/>
      <c r="G373" s="37">
        <v>1251690.71</v>
      </c>
      <c r="H373" s="38">
        <v>4917889.89</v>
      </c>
    </row>
    <row r="374" spans="1:8" ht="12.75">
      <c r="A374" s="163"/>
      <c r="B374" s="223"/>
      <c r="C374" s="164"/>
      <c r="D374" s="164"/>
      <c r="E374" s="237" t="s">
        <v>169</v>
      </c>
      <c r="F374" s="145" t="s">
        <v>521</v>
      </c>
      <c r="G374" s="37">
        <v>74128.1</v>
      </c>
      <c r="H374" s="38">
        <v>74128.1</v>
      </c>
    </row>
    <row r="375" spans="1:8" ht="12.75">
      <c r="A375" s="163"/>
      <c r="B375" s="223"/>
      <c r="C375" s="164"/>
      <c r="D375" s="164"/>
      <c r="E375" s="224"/>
      <c r="F375" s="145" t="s">
        <v>522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523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524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525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526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527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528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529</v>
      </c>
      <c r="E383" s="165"/>
      <c r="F383" s="137"/>
      <c r="G383" s="37">
        <v>700000</v>
      </c>
      <c r="H383" s="38">
        <v>700000</v>
      </c>
    </row>
    <row r="384" spans="1:8" ht="13.5" thickBot="1">
      <c r="A384" s="238">
        <v>828</v>
      </c>
      <c r="B384" s="239"/>
      <c r="C384" s="167"/>
      <c r="D384" s="167" t="s">
        <v>530</v>
      </c>
      <c r="E384" s="240"/>
      <c r="F384" s="241"/>
      <c r="G384" s="44"/>
      <c r="H384" s="45"/>
    </row>
    <row r="385" spans="1:8" ht="12.75">
      <c r="A385" s="242" t="s">
        <v>531</v>
      </c>
      <c r="B385" s="243"/>
      <c r="C385" s="244"/>
      <c r="D385" s="244"/>
      <c r="E385" s="244"/>
      <c r="F385" s="245"/>
      <c r="G385" s="269">
        <f>G12+G24+G88+G100</f>
        <v>37348817</v>
      </c>
      <c r="H385" s="269">
        <f>H12+H24+H88+H100</f>
        <v>19546166.75</v>
      </c>
    </row>
    <row r="386" spans="1:8" ht="12.75">
      <c r="A386" s="40" t="s">
        <v>532</v>
      </c>
      <c r="B386" s="246"/>
      <c r="C386" s="246"/>
      <c r="D386" s="246"/>
      <c r="E386" s="246"/>
      <c r="F386" s="246"/>
      <c r="G386" s="271" t="s">
        <v>558</v>
      </c>
      <c r="H386" s="271"/>
    </row>
    <row r="387" spans="1:8" ht="12.75">
      <c r="A387" s="40" t="s">
        <v>533</v>
      </c>
      <c r="B387" s="246"/>
      <c r="C387" s="246"/>
      <c r="D387" s="246"/>
      <c r="E387" s="246"/>
      <c r="F387" s="246"/>
      <c r="G387" s="271"/>
      <c r="H387" s="271"/>
    </row>
    <row r="388" spans="1:8" ht="12.75">
      <c r="A388" s="247" t="s">
        <v>534</v>
      </c>
      <c r="B388" s="208"/>
      <c r="C388" s="208"/>
      <c r="D388" s="208"/>
      <c r="E388" s="208"/>
      <c r="F388" s="208"/>
      <c r="G388" s="270">
        <f>IF(G385&lt;&gt;0,(G216+G242)/G385*100,"")</f>
        <v>0.6860726003717869</v>
      </c>
      <c r="H388" s="270">
        <f>IF(H385&lt;&gt;0,(H216+H242)/H385*100,"")</f>
        <v>20.523614431970394</v>
      </c>
    </row>
    <row r="389" spans="1:8" ht="12.75">
      <c r="A389" s="248" t="s">
        <v>535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536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537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Vahe=-51000</v>
      </c>
      <c r="H393" s="253" t="str">
        <f>IF(ROUND(H132,2)=ROUND(H354,2),"OK",CONCATENATE("Vahe=",ROUND(H132-H354,2)))</f>
        <v>Vahe=-30000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538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539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540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541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542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543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544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545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546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547</v>
      </c>
      <c r="B413" s="251"/>
      <c r="C413" s="251"/>
      <c r="D413" s="251"/>
      <c r="E413" s="251"/>
      <c r="F413" s="251"/>
      <c r="G413" s="257" t="str">
        <f>IF(ROUND(G383-H221-H226,2)=ROUND(H383,2),"OK")</f>
        <v>OK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554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2009-07-06T13:06:39Z</dcterms:modified>
  <cp:category/>
  <cp:version/>
  <cp:contentType/>
  <cp:contentStatus/>
</cp:coreProperties>
</file>